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86" i="8"/>
  <c r="B9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 s="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71"/>
  <c r="J81"/>
  <c r="J88"/>
  <c r="B91"/>
  <c r="C91"/>
  <c r="D91"/>
  <c r="E91"/>
  <c r="F91"/>
  <c r="G91"/>
  <c r="H91"/>
  <c r="I91"/>
  <c r="J91"/>
  <c r="J92"/>
  <c r="J98"/>
  <c r="J99"/>
  <c r="J102"/>
  <c r="J103"/>
  <c r="J104"/>
  <c r="J105"/>
  <c r="J107"/>
  <c r="J108"/>
  <c r="J109"/>
  <c r="J110"/>
  <c r="J111"/>
  <c r="J112"/>
  <c r="J113"/>
  <c r="J114"/>
  <c r="J115"/>
  <c r="J117"/>
  <c r="J118"/>
  <c r="J64" l="1"/>
  <c r="I56"/>
  <c r="G56"/>
  <c r="E56"/>
  <c r="C56"/>
  <c r="H8"/>
  <c r="H7" s="1"/>
  <c r="H45" s="1"/>
  <c r="H44" s="1"/>
  <c r="F8"/>
  <c r="F7" s="1"/>
  <c r="F45" s="1"/>
  <c r="F44" s="1"/>
  <c r="D8"/>
  <c r="D7" s="1"/>
  <c r="D45" s="1"/>
  <c r="D44" s="1"/>
  <c r="B8"/>
  <c r="H56"/>
  <c r="F56"/>
  <c r="D56"/>
  <c r="I8"/>
  <c r="I7" s="1"/>
  <c r="I45" s="1"/>
  <c r="I44" s="1"/>
  <c r="G8"/>
  <c r="G7" s="1"/>
  <c r="G45" s="1"/>
  <c r="G44" s="1"/>
  <c r="E8"/>
  <c r="E7" s="1"/>
  <c r="C8"/>
  <c r="C7" s="1"/>
  <c r="H43"/>
  <c r="H90"/>
  <c r="H89" s="1"/>
  <c r="F43"/>
  <c r="F90"/>
  <c r="F89" s="1"/>
  <c r="F106" s="1"/>
  <c r="J106" s="1"/>
  <c r="D43"/>
  <c r="D90"/>
  <c r="D89" s="1"/>
  <c r="D101" s="1"/>
  <c r="J101" s="1"/>
  <c r="J8"/>
  <c r="J7" s="1"/>
  <c r="B7"/>
  <c r="B45" s="1"/>
  <c r="J57"/>
  <c r="B56"/>
  <c r="I90"/>
  <c r="I89" s="1"/>
  <c r="I43"/>
  <c r="G90"/>
  <c r="G89" s="1"/>
  <c r="G43"/>
  <c r="E48"/>
  <c r="J48" s="1"/>
  <c r="E45"/>
  <c r="E44" s="1"/>
  <c r="C45"/>
  <c r="C46"/>
  <c r="J46" s="1"/>
  <c r="J9"/>
  <c r="J56" l="1"/>
  <c r="C44"/>
  <c r="E90"/>
  <c r="E89" s="1"/>
  <c r="E43"/>
  <c r="J45"/>
  <c r="J44" s="1"/>
  <c r="B44"/>
  <c r="B43" l="1"/>
  <c r="J43" s="1"/>
  <c r="B90"/>
  <c r="C90"/>
  <c r="C89" s="1"/>
  <c r="C100" s="1"/>
  <c r="J100" s="1"/>
  <c r="J97" s="1"/>
  <c r="C43"/>
  <c r="B89" l="1"/>
  <c r="J89" s="1"/>
  <c r="J90"/>
</calcChain>
</file>

<file path=xl/sharedStrings.xml><?xml version="1.0" encoding="utf-8"?>
<sst xmlns="http://schemas.openxmlformats.org/spreadsheetml/2006/main" count="124" uniqueCount="124">
  <si>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</si>
  <si>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</si>
  <si>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</si>
  <si>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</si>
  <si>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</si>
  <si>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</si>
  <si>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</si>
  <si>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</si>
  <si>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</si>
  <si>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</si>
  <si>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</si>
  <si>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</si>
  <si>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</si>
  <si>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</si>
  <si>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</si>
  <si>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</si>
  <si>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</si>
  <si>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</si>
  <si>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</si>
  <si>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</si>
  <si>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</si>
  <si>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</si>
  <si>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</si>
  <si>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</si>
  <si>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</si>
  <si>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</si>
  <si>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</si>
  <si>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</si>
  <si>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</si>
  <si>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</si>
  <si>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</si>
  <si>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</si>
  <si>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</si>
  <si>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</si>
  <si>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</si>
  <si>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</si>
  <si>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</si>
  <si>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</si>
  <si>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</si>
  <si>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</si>
  <si>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</si>
  <si>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</si>
  <si>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</si>
  <si>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</si>
  <si>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</si>
  <si>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</si>
  <si>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</si>
  <si>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</si>
  <si>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</si>
  <si>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</si>
  <si>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</si>
  <si>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</si>
  <si>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</si>
  <si>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</si>
  <si>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</si>
  <si>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</si>
  <si>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</si>
  <si>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</si>
  <si>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</si>
  <si>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</si>
  <si>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</si>
  <si>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</si>
  <si>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</si>
  <si>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</si>
  <si>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</si>
  <si>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</si>
  <si>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</si>
  <si>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</si>
  <si>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</si>
  <si>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</si>
  <si>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</si>
  <si>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</si>
  <si>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</si>
  <si>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</si>
  <si>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</si>
  <si>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</si>
  <si>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</si>
  <si>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</si>
  <si>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</si>
  <si>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</si>
  <si>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</si>
  <si>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</si>
  <si>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</si>
  <si>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</si>
  <si>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</si>
  <si>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</si>
  <si>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</si>
  <si>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</si>
  <si>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</si>
  <si>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</si>
  <si>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</si>
  <si>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</si>
  <si>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</si>
  <si>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</si>
  <si>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</si>
  <si>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</si>
  <si>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</si>
  <si>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</si>
  <si>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</si>
  <si>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</si>
  <si>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</si>
  <si>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</si>
  <si>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</si>
  <si>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</si>
  <si>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</si>
  <si>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</si>
  <si>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</si>
  <si>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</si>
  <si>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</si>
  <si>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</si>
  <si>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</si>
  <si>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</si>
  <si>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</si>
  <si>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</si>
  <si>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</si>
  <si>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</si>
  <si>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</si>
  <si>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</si>
  <si>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</si>
  <si>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</si>
  <si>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</si>
  <si>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OPERAÇÃO 20/09/13 - VENCIMENTO 27/09/13</t>
  </si>
  <si>
    <t>Nota: (1) Revisão de passageiros transportados, processados pelo sistema de bilhetagem eletrônica, referente ao mês de agosto/13.</t>
  </si>
  <si>
    <t>6.3. Revisão de Remuneração pelo Transporte Coletivo (1)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</si>
</sst>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7" t="s">
        <v>106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1">
      <c r="A2" s="58" t="s">
        <v>121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59" t="s">
        <v>17</v>
      </c>
      <c r="B4" s="60" t="s">
        <v>32</v>
      </c>
      <c r="C4" s="61"/>
      <c r="D4" s="61"/>
      <c r="E4" s="61"/>
      <c r="F4" s="61"/>
      <c r="G4" s="61"/>
      <c r="H4" s="61"/>
      <c r="I4" s="62"/>
      <c r="J4" s="63" t="s">
        <v>18</v>
      </c>
    </row>
    <row r="5" spans="1:10" ht="38.25">
      <c r="A5" s="59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59"/>
    </row>
    <row r="6" spans="1:10" ht="18.75" customHeight="1">
      <c r="A6" s="5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59"/>
    </row>
    <row r="7" spans="1:10" ht="17.25" customHeight="1">
      <c r="A7" s="8" t="s">
        <v>33</v>
      </c>
      <c r="B7" s="9">
        <f t="shared" ref="B7:J7" si="0">+B8+B16+B20+B23</f>
        <v>611078</v>
      </c>
      <c r="C7" s="9">
        <f t="shared" si="0"/>
        <v>761896</v>
      </c>
      <c r="D7" s="9">
        <f t="shared" si="0"/>
        <v>689906</v>
      </c>
      <c r="E7" s="9">
        <f t="shared" si="0"/>
        <v>522069</v>
      </c>
      <c r="F7" s="9">
        <f t="shared" si="0"/>
        <v>531415</v>
      </c>
      <c r="G7" s="9">
        <f t="shared" si="0"/>
        <v>797278</v>
      </c>
      <c r="H7" s="9">
        <f t="shared" si="0"/>
        <v>1206934</v>
      </c>
      <c r="I7" s="9">
        <f t="shared" si="0"/>
        <v>554520</v>
      </c>
      <c r="J7" s="9">
        <f t="shared" si="0"/>
        <v>5675096</v>
      </c>
    </row>
    <row r="8" spans="1:10" ht="17.25" customHeight="1">
      <c r="A8" s="10" t="s">
        <v>34</v>
      </c>
      <c r="B8" s="11">
        <f>B9+B12</f>
        <v>363800</v>
      </c>
      <c r="C8" s="11">
        <f t="shared" ref="C8:I8" si="1">C9+C12</f>
        <v>467175</v>
      </c>
      <c r="D8" s="11">
        <f t="shared" si="1"/>
        <v>407403</v>
      </c>
      <c r="E8" s="11">
        <f t="shared" si="1"/>
        <v>294536</v>
      </c>
      <c r="F8" s="11">
        <f t="shared" si="1"/>
        <v>315736</v>
      </c>
      <c r="G8" s="11">
        <f t="shared" si="1"/>
        <v>447357</v>
      </c>
      <c r="H8" s="11">
        <f t="shared" si="1"/>
        <v>653173</v>
      </c>
      <c r="I8" s="11">
        <f t="shared" si="1"/>
        <v>340944</v>
      </c>
      <c r="J8" s="11">
        <f t="shared" ref="J8:J23" si="2">SUM(B8:I8)</f>
        <v>3290124</v>
      </c>
    </row>
    <row r="9" spans="1:10" ht="17.25" customHeight="1">
      <c r="A9" s="15" t="s">
        <v>19</v>
      </c>
      <c r="B9" s="13">
        <f>+B10+B11</f>
        <v>47648</v>
      </c>
      <c r="C9" s="13">
        <f t="shared" ref="C9:I9" si="3">+C10+C11</f>
        <v>66860</v>
      </c>
      <c r="D9" s="13">
        <f t="shared" si="3"/>
        <v>54278</v>
      </c>
      <c r="E9" s="13">
        <f t="shared" si="3"/>
        <v>38546</v>
      </c>
      <c r="F9" s="13">
        <f t="shared" si="3"/>
        <v>41547</v>
      </c>
      <c r="G9" s="13">
        <f t="shared" si="3"/>
        <v>51552</v>
      </c>
      <c r="H9" s="13">
        <f t="shared" si="3"/>
        <v>58662</v>
      </c>
      <c r="I9" s="13">
        <f t="shared" si="3"/>
        <v>54046</v>
      </c>
      <c r="J9" s="11">
        <f t="shared" si="2"/>
        <v>413139</v>
      </c>
    </row>
    <row r="10" spans="1:10" ht="17.25" customHeight="1">
      <c r="A10" s="31" t="s">
        <v>20</v>
      </c>
      <c r="B10" s="13">
        <v>47648</v>
      </c>
      <c r="C10" s="13">
        <v>66860</v>
      </c>
      <c r="D10" s="13">
        <v>54278</v>
      </c>
      <c r="E10" s="13">
        <v>38546</v>
      </c>
      <c r="F10" s="13">
        <v>41547</v>
      </c>
      <c r="G10" s="13">
        <v>51552</v>
      </c>
      <c r="H10" s="13">
        <v>58662</v>
      </c>
      <c r="I10" s="13">
        <v>54046</v>
      </c>
      <c r="J10" s="11">
        <f>SUM(B10:I10)</f>
        <v>413139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316152</v>
      </c>
      <c r="C12" s="17">
        <f t="shared" si="4"/>
        <v>400315</v>
      </c>
      <c r="D12" s="17">
        <f t="shared" si="4"/>
        <v>353125</v>
      </c>
      <c r="E12" s="17">
        <f t="shared" si="4"/>
        <v>255990</v>
      </c>
      <c r="F12" s="17">
        <f t="shared" si="4"/>
        <v>274189</v>
      </c>
      <c r="G12" s="17">
        <f t="shared" si="4"/>
        <v>395805</v>
      </c>
      <c r="H12" s="17">
        <f t="shared" si="4"/>
        <v>594511</v>
      </c>
      <c r="I12" s="17">
        <f t="shared" si="4"/>
        <v>286898</v>
      </c>
      <c r="J12" s="11">
        <f t="shared" si="2"/>
        <v>2876985</v>
      </c>
    </row>
    <row r="13" spans="1:10" ht="17.25" customHeight="1">
      <c r="A13" s="14" t="s">
        <v>22</v>
      </c>
      <c r="B13" s="13">
        <v>131504</v>
      </c>
      <c r="C13" s="13">
        <v>180910</v>
      </c>
      <c r="D13" s="13">
        <v>164468</v>
      </c>
      <c r="E13" s="13">
        <v>121907</v>
      </c>
      <c r="F13" s="13">
        <v>125026</v>
      </c>
      <c r="G13" s="13">
        <v>178929</v>
      </c>
      <c r="H13" s="13">
        <v>263434</v>
      </c>
      <c r="I13" s="13">
        <v>120723</v>
      </c>
      <c r="J13" s="11">
        <f t="shared" si="2"/>
        <v>1286901</v>
      </c>
    </row>
    <row r="14" spans="1:10" ht="17.25" customHeight="1">
      <c r="A14" s="14" t="s">
        <v>23</v>
      </c>
      <c r="B14" s="13">
        <v>133418</v>
      </c>
      <c r="C14" s="13">
        <v>149953</v>
      </c>
      <c r="D14" s="13">
        <v>133176</v>
      </c>
      <c r="E14" s="13">
        <v>93135</v>
      </c>
      <c r="F14" s="13">
        <v>108347</v>
      </c>
      <c r="G14" s="13">
        <v>157774</v>
      </c>
      <c r="H14" s="13">
        <v>255799</v>
      </c>
      <c r="I14" s="13">
        <v>119949</v>
      </c>
      <c r="J14" s="11">
        <f t="shared" si="2"/>
        <v>1151551</v>
      </c>
    </row>
    <row r="15" spans="1:10" ht="17.25" customHeight="1">
      <c r="A15" s="14" t="s">
        <v>24</v>
      </c>
      <c r="B15" s="13">
        <v>51230</v>
      </c>
      <c r="C15" s="13">
        <v>69452</v>
      </c>
      <c r="D15" s="13">
        <v>55481</v>
      </c>
      <c r="E15" s="13">
        <v>40948</v>
      </c>
      <c r="F15" s="13">
        <v>40816</v>
      </c>
      <c r="G15" s="13">
        <v>59102</v>
      </c>
      <c r="H15" s="13">
        <v>75278</v>
      </c>
      <c r="I15" s="13">
        <v>46226</v>
      </c>
      <c r="J15" s="11">
        <f t="shared" si="2"/>
        <v>438533</v>
      </c>
    </row>
    <row r="16" spans="1:10" ht="17.25" customHeight="1">
      <c r="A16" s="16" t="s">
        <v>25</v>
      </c>
      <c r="B16" s="11">
        <f>+B17+B18+B19</f>
        <v>207602</v>
      </c>
      <c r="C16" s="11">
        <f t="shared" ref="C16:I16" si="5">+C17+C18+C19</f>
        <v>233161</v>
      </c>
      <c r="D16" s="11">
        <f t="shared" si="5"/>
        <v>215062</v>
      </c>
      <c r="E16" s="11">
        <f t="shared" si="5"/>
        <v>172990</v>
      </c>
      <c r="F16" s="11">
        <f t="shared" si="5"/>
        <v>171524</v>
      </c>
      <c r="G16" s="11">
        <f t="shared" si="5"/>
        <v>293066</v>
      </c>
      <c r="H16" s="11">
        <f t="shared" si="5"/>
        <v>492713</v>
      </c>
      <c r="I16" s="11">
        <f t="shared" si="5"/>
        <v>174799</v>
      </c>
      <c r="J16" s="11">
        <f t="shared" si="2"/>
        <v>1960917</v>
      </c>
    </row>
    <row r="17" spans="1:10" ht="17.25" customHeight="1">
      <c r="A17" s="12" t="s">
        <v>26</v>
      </c>
      <c r="B17" s="13">
        <v>100484</v>
      </c>
      <c r="C17" s="13">
        <v>126586</v>
      </c>
      <c r="D17" s="13">
        <v>118182</v>
      </c>
      <c r="E17" s="13">
        <v>94359</v>
      </c>
      <c r="F17" s="13">
        <v>92189</v>
      </c>
      <c r="G17" s="13">
        <v>153988</v>
      </c>
      <c r="H17" s="13">
        <v>246088</v>
      </c>
      <c r="I17" s="13">
        <v>91398</v>
      </c>
      <c r="J17" s="11">
        <f t="shared" si="2"/>
        <v>1023274</v>
      </c>
    </row>
    <row r="18" spans="1:10" ht="17.25" customHeight="1">
      <c r="A18" s="12" t="s">
        <v>27</v>
      </c>
      <c r="B18" s="13">
        <v>78675</v>
      </c>
      <c r="C18" s="13">
        <v>74424</v>
      </c>
      <c r="D18" s="13">
        <v>69419</v>
      </c>
      <c r="E18" s="13">
        <v>55714</v>
      </c>
      <c r="F18" s="13">
        <v>59472</v>
      </c>
      <c r="G18" s="13">
        <v>103870</v>
      </c>
      <c r="H18" s="13">
        <v>193816</v>
      </c>
      <c r="I18" s="13">
        <v>61838</v>
      </c>
      <c r="J18" s="11">
        <f t="shared" si="2"/>
        <v>697228</v>
      </c>
    </row>
    <row r="19" spans="1:10" ht="17.25" customHeight="1">
      <c r="A19" s="12" t="s">
        <v>28</v>
      </c>
      <c r="B19" s="13">
        <v>28443</v>
      </c>
      <c r="C19" s="13">
        <v>32151</v>
      </c>
      <c r="D19" s="13">
        <v>27461</v>
      </c>
      <c r="E19" s="13">
        <v>22917</v>
      </c>
      <c r="F19" s="13">
        <v>19863</v>
      </c>
      <c r="G19" s="13">
        <v>35208</v>
      </c>
      <c r="H19" s="13">
        <v>52809</v>
      </c>
      <c r="I19" s="13">
        <v>21563</v>
      </c>
      <c r="J19" s="11">
        <f t="shared" si="2"/>
        <v>240415</v>
      </c>
    </row>
    <row r="20" spans="1:10" ht="17.25" customHeight="1">
      <c r="A20" s="16" t="s">
        <v>29</v>
      </c>
      <c r="B20" s="13">
        <v>39676</v>
      </c>
      <c r="C20" s="13">
        <v>61560</v>
      </c>
      <c r="D20" s="13">
        <v>67441</v>
      </c>
      <c r="E20" s="13">
        <v>54543</v>
      </c>
      <c r="F20" s="13">
        <v>44155</v>
      </c>
      <c r="G20" s="13">
        <v>56855</v>
      </c>
      <c r="H20" s="13">
        <v>61048</v>
      </c>
      <c r="I20" s="13">
        <v>30814</v>
      </c>
      <c r="J20" s="11">
        <f t="shared" si="2"/>
        <v>416092</v>
      </c>
    </row>
    <row r="21" spans="1:10" ht="17.25" customHeight="1">
      <c r="A21" s="12" t="s">
        <v>30</v>
      </c>
      <c r="B21" s="13">
        <f>ROUND(B$20*0.57,0)</f>
        <v>22615</v>
      </c>
      <c r="C21" s="13">
        <f>ROUND(C$20*0.57,0)</f>
        <v>35089</v>
      </c>
      <c r="D21" s="13">
        <f t="shared" ref="D21:I21" si="6">ROUND(D$20*0.57,0)</f>
        <v>38441</v>
      </c>
      <c r="E21" s="13">
        <f t="shared" si="6"/>
        <v>31090</v>
      </c>
      <c r="F21" s="13">
        <f t="shared" si="6"/>
        <v>25168</v>
      </c>
      <c r="G21" s="13">
        <f t="shared" si="6"/>
        <v>32407</v>
      </c>
      <c r="H21" s="13">
        <f t="shared" si="6"/>
        <v>34797</v>
      </c>
      <c r="I21" s="13">
        <f t="shared" si="6"/>
        <v>17564</v>
      </c>
      <c r="J21" s="11">
        <f t="shared" si="2"/>
        <v>237171</v>
      </c>
    </row>
    <row r="22" spans="1:10" ht="17.25" customHeight="1">
      <c r="A22" s="12" t="s">
        <v>31</v>
      </c>
      <c r="B22" s="13">
        <f>ROUND(B$20*0.43,0)</f>
        <v>17061</v>
      </c>
      <c r="C22" s="13">
        <f t="shared" ref="C22:I22" si="7">ROUND(C$20*0.43,0)</f>
        <v>26471</v>
      </c>
      <c r="D22" s="13">
        <f t="shared" si="7"/>
        <v>29000</v>
      </c>
      <c r="E22" s="13">
        <f t="shared" si="7"/>
        <v>23453</v>
      </c>
      <c r="F22" s="13">
        <f t="shared" si="7"/>
        <v>18987</v>
      </c>
      <c r="G22" s="13">
        <f t="shared" si="7"/>
        <v>24448</v>
      </c>
      <c r="H22" s="13">
        <f t="shared" si="7"/>
        <v>26251</v>
      </c>
      <c r="I22" s="13">
        <f t="shared" si="7"/>
        <v>13250</v>
      </c>
      <c r="J22" s="11">
        <f t="shared" si="2"/>
        <v>178921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7963</v>
      </c>
      <c r="J23" s="11">
        <f t="shared" si="2"/>
        <v>7963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2.737768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0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8.0318000000000001E-2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8986.32</v>
      </c>
      <c r="J31" s="24">
        <f t="shared" ref="J31:J71" si="9">SUM(B31:I31)</f>
        <v>8986.32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1402669.96</v>
      </c>
      <c r="C43" s="23">
        <f t="shared" ref="C43:I43" si="10">+C44+C52</f>
        <v>1993879.73</v>
      </c>
      <c r="D43" s="23">
        <f t="shared" si="10"/>
        <v>1902074.32</v>
      </c>
      <c r="E43" s="23">
        <f t="shared" si="10"/>
        <v>1448210.18</v>
      </c>
      <c r="F43" s="23">
        <f t="shared" si="10"/>
        <v>1261563.3500000001</v>
      </c>
      <c r="G43" s="23">
        <f t="shared" si="10"/>
        <v>1937495.18</v>
      </c>
      <c r="H43" s="23">
        <f t="shared" si="10"/>
        <v>2524917.15</v>
      </c>
      <c r="I43" s="23">
        <f t="shared" si="10"/>
        <v>1279483.8499999999</v>
      </c>
      <c r="J43" s="23">
        <f t="shared" si="9"/>
        <v>13750293.719999999</v>
      </c>
    </row>
    <row r="44" spans="1:10" ht="17.25" customHeight="1">
      <c r="A44" s="16" t="s">
        <v>52</v>
      </c>
      <c r="B44" s="24">
        <f>SUM(B45:B51)</f>
        <v>1387697.03</v>
      </c>
      <c r="C44" s="24">
        <f t="shared" ref="C44:J44" si="11">SUM(C45:C51)</f>
        <v>1973420.58</v>
      </c>
      <c r="D44" s="24">
        <f t="shared" si="11"/>
        <v>1881718.62</v>
      </c>
      <c r="E44" s="24">
        <f t="shared" si="11"/>
        <v>1429303.79</v>
      </c>
      <c r="F44" s="24">
        <f t="shared" si="11"/>
        <v>1242288.8500000001</v>
      </c>
      <c r="G44" s="24">
        <f t="shared" si="11"/>
        <v>1919526.51</v>
      </c>
      <c r="H44" s="24">
        <f t="shared" si="11"/>
        <v>2499681.0099999998</v>
      </c>
      <c r="I44" s="24">
        <f t="shared" si="11"/>
        <v>1264308.7</v>
      </c>
      <c r="J44" s="24">
        <f t="shared" si="11"/>
        <v>13597945.09</v>
      </c>
    </row>
    <row r="45" spans="1:10" ht="17.25" customHeight="1">
      <c r="A45" s="37" t="s">
        <v>53</v>
      </c>
      <c r="B45" s="24">
        <f t="shared" ref="B45:I45" si="12">ROUND(B26*B7,2)</f>
        <v>1387697.03</v>
      </c>
      <c r="C45" s="24">
        <f t="shared" si="12"/>
        <v>1969044.02</v>
      </c>
      <c r="D45" s="24">
        <f t="shared" si="12"/>
        <v>1881718.62</v>
      </c>
      <c r="E45" s="24">
        <f t="shared" si="12"/>
        <v>1398622.85</v>
      </c>
      <c r="F45" s="24">
        <f t="shared" si="12"/>
        <v>1242288.8500000001</v>
      </c>
      <c r="G45" s="24">
        <f t="shared" si="12"/>
        <v>1919526.51</v>
      </c>
      <c r="H45" s="24">
        <f t="shared" si="12"/>
        <v>2499681.0099999998</v>
      </c>
      <c r="I45" s="24">
        <f t="shared" si="12"/>
        <v>1255322.3799999999</v>
      </c>
      <c r="J45" s="24">
        <f t="shared" si="9"/>
        <v>13553901.27</v>
      </c>
    </row>
    <row r="46" spans="1:10" ht="17.25" customHeight="1">
      <c r="A46" s="37" t="s">
        <v>54</v>
      </c>
      <c r="B46" s="20">
        <v>0</v>
      </c>
      <c r="C46" s="24">
        <f>ROUND(C27*C7,2)</f>
        <v>4376.5600000000004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4376.5600000000004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41931.53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41931.53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-11250.59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-11250.59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8986.32</v>
      </c>
      <c r="J49" s="24">
        <f>SUM(B49:I49)</f>
        <v>8986.32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14972.93</v>
      </c>
      <c r="C52" s="39">
        <v>20459.150000000001</v>
      </c>
      <c r="D52" s="39">
        <v>20355.7</v>
      </c>
      <c r="E52" s="39">
        <v>18906.39</v>
      </c>
      <c r="F52" s="39">
        <v>19274.5</v>
      </c>
      <c r="G52" s="39">
        <v>17968.669999999998</v>
      </c>
      <c r="H52" s="39">
        <v>25236.14</v>
      </c>
      <c r="I52" s="39">
        <v>15175.15</v>
      </c>
      <c r="J52" s="39">
        <f>SUM(B52:I52)</f>
        <v>152348.62999999998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3"/>
      <c r="B54" s="54"/>
      <c r="C54" s="54"/>
      <c r="D54" s="54"/>
      <c r="E54" s="54"/>
      <c r="F54" s="54"/>
      <c r="G54" s="54"/>
      <c r="H54" s="54"/>
      <c r="I54" s="54"/>
      <c r="J54" s="54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-255323.4</v>
      </c>
      <c r="C56" s="38">
        <f t="shared" si="13"/>
        <v>-165589.26999999996</v>
      </c>
      <c r="D56" s="38">
        <f t="shared" si="13"/>
        <v>-342435.99</v>
      </c>
      <c r="E56" s="38">
        <f t="shared" si="13"/>
        <v>-116020.70000000001</v>
      </c>
      <c r="F56" s="38">
        <f t="shared" si="13"/>
        <v>-416069.63</v>
      </c>
      <c r="G56" s="38">
        <f t="shared" si="13"/>
        <v>-176100.31</v>
      </c>
      <c r="H56" s="38">
        <f t="shared" si="13"/>
        <v>-346004.02</v>
      </c>
      <c r="I56" s="38">
        <f t="shared" si="13"/>
        <v>-172410.48</v>
      </c>
      <c r="J56" s="38">
        <f t="shared" si="9"/>
        <v>-1989953.7999999998</v>
      </c>
    </row>
    <row r="57" spans="1:10" ht="18.75" customHeight="1">
      <c r="A57" s="16" t="s">
        <v>102</v>
      </c>
      <c r="B57" s="38">
        <f t="shared" ref="B57:I57" si="14">B58+B59+B60+B61+B62+B63</f>
        <v>-240985.16999999998</v>
      </c>
      <c r="C57" s="38">
        <f t="shared" si="14"/>
        <v>-209642.93</v>
      </c>
      <c r="D57" s="38">
        <f t="shared" si="14"/>
        <v>-186290.21</v>
      </c>
      <c r="E57" s="38">
        <f t="shared" si="14"/>
        <v>-115638</v>
      </c>
      <c r="F57" s="38">
        <f t="shared" si="14"/>
        <v>-231465.89</v>
      </c>
      <c r="G57" s="38">
        <f t="shared" si="14"/>
        <v>-248673.97999999998</v>
      </c>
      <c r="H57" s="38">
        <f t="shared" si="14"/>
        <v>-243597.28</v>
      </c>
      <c r="I57" s="38">
        <f t="shared" si="14"/>
        <v>-162138</v>
      </c>
      <c r="J57" s="38">
        <f t="shared" si="9"/>
        <v>-1638431.46</v>
      </c>
    </row>
    <row r="58" spans="1:10" ht="18.75" customHeight="1">
      <c r="A58" s="12" t="s">
        <v>103</v>
      </c>
      <c r="B58" s="38">
        <f>-ROUND(B9*$D$3,2)</f>
        <v>-142944</v>
      </c>
      <c r="C58" s="38">
        <f t="shared" ref="C58:I58" si="15">-ROUND(C9*$D$3,2)</f>
        <v>-200580</v>
      </c>
      <c r="D58" s="38">
        <f t="shared" si="15"/>
        <v>-162834</v>
      </c>
      <c r="E58" s="38">
        <f t="shared" si="15"/>
        <v>-115638</v>
      </c>
      <c r="F58" s="38">
        <f t="shared" si="15"/>
        <v>-124641</v>
      </c>
      <c r="G58" s="38">
        <f t="shared" si="15"/>
        <v>-154656</v>
      </c>
      <c r="H58" s="38">
        <f t="shared" si="15"/>
        <v>-175986</v>
      </c>
      <c r="I58" s="38">
        <f t="shared" si="15"/>
        <v>-162138</v>
      </c>
      <c r="J58" s="38">
        <f t="shared" si="9"/>
        <v>-1239417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1">
        <v>-2232</v>
      </c>
      <c r="C60" s="51">
        <v>-1500</v>
      </c>
      <c r="D60" s="51">
        <v>-1122</v>
      </c>
      <c r="E60" s="20">
        <v>0</v>
      </c>
      <c r="F60" s="51">
        <v>-1827</v>
      </c>
      <c r="G60" s="51">
        <v>-1059</v>
      </c>
      <c r="H60" s="51">
        <v>-729</v>
      </c>
      <c r="I60" s="20">
        <v>0</v>
      </c>
      <c r="J60" s="38">
        <f t="shared" si="9"/>
        <v>-8469</v>
      </c>
    </row>
    <row r="61" spans="1:10" ht="18.75" customHeight="1">
      <c r="A61" s="12" t="s">
        <v>64</v>
      </c>
      <c r="B61" s="51">
        <v>-1446</v>
      </c>
      <c r="C61" s="51">
        <v>-837</v>
      </c>
      <c r="D61" s="51">
        <v>-309</v>
      </c>
      <c r="E61" s="20">
        <v>0</v>
      </c>
      <c r="F61" s="51">
        <v>-957</v>
      </c>
      <c r="G61" s="51">
        <v>-279</v>
      </c>
      <c r="H61" s="51">
        <v>-258</v>
      </c>
      <c r="I61" s="20">
        <v>0</v>
      </c>
      <c r="J61" s="38">
        <f t="shared" si="9"/>
        <v>-4086</v>
      </c>
    </row>
    <row r="62" spans="1:10" ht="18.75" customHeight="1">
      <c r="A62" s="12" t="s">
        <v>65</v>
      </c>
      <c r="B62" s="51">
        <v>-94363.17</v>
      </c>
      <c r="C62" s="51">
        <v>-6725.93</v>
      </c>
      <c r="D62" s="51">
        <v>-21997.21</v>
      </c>
      <c r="E62" s="20">
        <v>0</v>
      </c>
      <c r="F62" s="51">
        <v>-103900.89</v>
      </c>
      <c r="G62" s="51">
        <v>-92679.98</v>
      </c>
      <c r="H62" s="51">
        <v>-66624.28</v>
      </c>
      <c r="I62" s="20">
        <v>0</v>
      </c>
      <c r="J62" s="38">
        <f>SUM(B62:I62)</f>
        <v>-386291.45999999996</v>
      </c>
    </row>
    <row r="63" spans="1:10" ht="18.75" customHeight="1">
      <c r="A63" s="12" t="s">
        <v>66</v>
      </c>
      <c r="B63" s="20">
        <v>0</v>
      </c>
      <c r="C63" s="20">
        <v>0</v>
      </c>
      <c r="D63" s="20">
        <v>-28</v>
      </c>
      <c r="E63" s="20">
        <v>0</v>
      </c>
      <c r="F63" s="20">
        <v>-140</v>
      </c>
      <c r="G63" s="20">
        <v>0</v>
      </c>
      <c r="H63" s="20">
        <v>0</v>
      </c>
      <c r="I63" s="20">
        <v>0</v>
      </c>
      <c r="J63" s="38">
        <f t="shared" si="9"/>
        <v>-168</v>
      </c>
    </row>
    <row r="64" spans="1:10" ht="18.75" customHeight="1">
      <c r="A64" s="16" t="s">
        <v>107</v>
      </c>
      <c r="B64" s="51">
        <f>SUM(B65:B85)</f>
        <v>-22273.27</v>
      </c>
      <c r="C64" s="51">
        <f t="shared" ref="C64:I64" si="16">SUM(C65:C85)</f>
        <v>-25685.3</v>
      </c>
      <c r="D64" s="51">
        <f t="shared" si="16"/>
        <v>-227049.44</v>
      </c>
      <c r="E64" s="51">
        <f t="shared" si="16"/>
        <v>-57279.85</v>
      </c>
      <c r="F64" s="51">
        <f t="shared" si="16"/>
        <v>-195310.69</v>
      </c>
      <c r="G64" s="51">
        <f t="shared" si="16"/>
        <v>-28427.410000000003</v>
      </c>
      <c r="H64" s="51">
        <f t="shared" si="16"/>
        <v>-164480.13</v>
      </c>
      <c r="I64" s="51">
        <f t="shared" si="16"/>
        <v>-30990.080000000002</v>
      </c>
      <c r="J64" s="38">
        <f t="shared" si="9"/>
        <v>-751496.17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2">
        <f t="shared" si="9"/>
        <v>-40000</v>
      </c>
    </row>
    <row r="69" spans="1:10" ht="18.75" customHeight="1">
      <c r="A69" s="37" t="s">
        <v>71</v>
      </c>
      <c r="B69" s="38">
        <v>-14057.98</v>
      </c>
      <c r="C69" s="38">
        <v>-20407.669999999998</v>
      </c>
      <c r="D69" s="38">
        <v>-19292.189999999999</v>
      </c>
      <c r="E69" s="38">
        <v>-14930.35</v>
      </c>
      <c r="F69" s="38">
        <v>-13528.84</v>
      </c>
      <c r="G69" s="38">
        <v>-18591.43</v>
      </c>
      <c r="H69" s="38">
        <v>-28330.49</v>
      </c>
      <c r="I69" s="38">
        <v>-13872.08</v>
      </c>
      <c r="J69" s="52">
        <f t="shared" si="9"/>
        <v>-143011.03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38">
        <v>-8215.2900000000009</v>
      </c>
      <c r="C71" s="38">
        <v>-5074.72</v>
      </c>
      <c r="D71" s="38">
        <v>-206630.31</v>
      </c>
      <c r="E71" s="20">
        <v>0</v>
      </c>
      <c r="F71" s="38">
        <v>-180281.19</v>
      </c>
      <c r="G71" s="38">
        <v>-9442.65</v>
      </c>
      <c r="H71" s="38">
        <v>-136126.03</v>
      </c>
      <c r="I71" s="38">
        <v>-17118</v>
      </c>
      <c r="J71" s="52">
        <f t="shared" si="9"/>
        <v>-562888.19000000006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2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120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123</v>
      </c>
      <c r="B86" s="20">
        <v>7935.04</v>
      </c>
      <c r="C86" s="20">
        <v>69738.960000000006</v>
      </c>
      <c r="D86" s="20">
        <v>70903.66</v>
      </c>
      <c r="E86" s="20">
        <v>56897.15</v>
      </c>
      <c r="F86" s="20">
        <v>10706.95</v>
      </c>
      <c r="G86" s="20">
        <v>101001.08</v>
      </c>
      <c r="H86" s="20">
        <v>62073.39</v>
      </c>
      <c r="I86" s="20">
        <v>20717.599999999999</v>
      </c>
      <c r="J86" s="52">
        <f>SUM(B86:I86)</f>
        <v>399973.83</v>
      </c>
    </row>
    <row r="87" spans="1:10" ht="18.75" customHeight="1">
      <c r="A87" s="16" t="s">
        <v>117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111</v>
      </c>
      <c r="B89" s="25">
        <f t="shared" ref="B89:I89" si="17">+B90+B91</f>
        <v>1147346.56</v>
      </c>
      <c r="C89" s="25">
        <f t="shared" si="17"/>
        <v>1828290.46</v>
      </c>
      <c r="D89" s="25">
        <f t="shared" si="17"/>
        <v>1559638.33</v>
      </c>
      <c r="E89" s="25">
        <f t="shared" si="17"/>
        <v>1332189.4799999997</v>
      </c>
      <c r="F89" s="25">
        <f t="shared" si="17"/>
        <v>845493.72</v>
      </c>
      <c r="G89" s="25">
        <f t="shared" si="17"/>
        <v>1761394.87</v>
      </c>
      <c r="H89" s="25">
        <f t="shared" si="17"/>
        <v>2178913.1300000004</v>
      </c>
      <c r="I89" s="25">
        <f t="shared" si="17"/>
        <v>1107073.3699999999</v>
      </c>
      <c r="J89" s="52">
        <f>SUM(B89:I89)</f>
        <v>11760339.919999998</v>
      </c>
    </row>
    <row r="90" spans="1:10" ht="18.75" customHeight="1">
      <c r="A90" s="16" t="s">
        <v>110</v>
      </c>
      <c r="B90" s="25">
        <f t="shared" ref="B90:I90" si="18">+B44+B57+B64+B86</f>
        <v>1132373.6300000001</v>
      </c>
      <c r="C90" s="25">
        <f t="shared" si="18"/>
        <v>1807831.31</v>
      </c>
      <c r="D90" s="25">
        <f t="shared" si="18"/>
        <v>1539282.6300000001</v>
      </c>
      <c r="E90" s="25">
        <f t="shared" si="18"/>
        <v>1313283.0899999999</v>
      </c>
      <c r="F90" s="25">
        <f t="shared" si="18"/>
        <v>826219.22</v>
      </c>
      <c r="G90" s="25">
        <f t="shared" si="18"/>
        <v>1743426.2000000002</v>
      </c>
      <c r="H90" s="25">
        <f t="shared" si="18"/>
        <v>2153676.9900000002</v>
      </c>
      <c r="I90" s="25">
        <f t="shared" si="18"/>
        <v>1091898.22</v>
      </c>
      <c r="J90" s="52">
        <f>SUM(B90:I90)</f>
        <v>11607991.290000001</v>
      </c>
    </row>
    <row r="91" spans="1:10" ht="18.75" customHeight="1">
      <c r="A91" s="16" t="s">
        <v>114</v>
      </c>
      <c r="B91" s="25">
        <f t="shared" ref="B91:I91" si="19">IF(+B52+B87+B92&lt;0,0,(B52+B87+B92))</f>
        <v>14972.93</v>
      </c>
      <c r="C91" s="25">
        <f t="shared" si="19"/>
        <v>20459.150000000001</v>
      </c>
      <c r="D91" s="25">
        <f t="shared" si="19"/>
        <v>20355.7</v>
      </c>
      <c r="E91" s="20">
        <f t="shared" si="19"/>
        <v>18906.39</v>
      </c>
      <c r="F91" s="25">
        <f t="shared" si="19"/>
        <v>19274.5</v>
      </c>
      <c r="G91" s="20">
        <f t="shared" si="19"/>
        <v>17968.669999999998</v>
      </c>
      <c r="H91" s="25">
        <f t="shared" si="19"/>
        <v>25236.14</v>
      </c>
      <c r="I91" s="20">
        <f t="shared" si="19"/>
        <v>15175.15</v>
      </c>
      <c r="J91" s="52">
        <f>SUM(B91:I91)</f>
        <v>152348.62999999998</v>
      </c>
    </row>
    <row r="92" spans="1:10" ht="18" customHeight="1">
      <c r="A92" s="16" t="s">
        <v>112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113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SUM(J98:J118)</f>
        <v>11760339.929999998</v>
      </c>
    </row>
    <row r="98" spans="1:10" ht="18.75" customHeight="1">
      <c r="A98" s="27" t="s">
        <v>83</v>
      </c>
      <c r="B98" s="28">
        <v>148029.92000000001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8" si="20">SUM(B98:I98)</f>
        <v>148029.92000000001</v>
      </c>
    </row>
    <row r="99" spans="1:10" ht="18.75" customHeight="1">
      <c r="A99" s="27" t="s">
        <v>84</v>
      </c>
      <c r="B99" s="28">
        <v>999316.64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0"/>
        <v>999316.64</v>
      </c>
    </row>
    <row r="100" spans="1:10" ht="18.75" customHeight="1">
      <c r="A100" s="27" t="s">
        <v>85</v>
      </c>
      <c r="B100" s="44">
        <v>0</v>
      </c>
      <c r="C100" s="28">
        <f>+C89</f>
        <v>1828290.46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0"/>
        <v>1828290.46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1559638.33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0"/>
        <v>1559638.33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426672.58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0"/>
        <v>426672.58</v>
      </c>
    </row>
    <row r="103" spans="1:10" ht="18.75" customHeight="1">
      <c r="A103" s="27" t="s">
        <v>115</v>
      </c>
      <c r="B103" s="44">
        <v>0</v>
      </c>
      <c r="C103" s="44">
        <v>0</v>
      </c>
      <c r="D103" s="44">
        <v>0</v>
      </c>
      <c r="E103" s="28">
        <v>458808.63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0"/>
        <v>458808.63</v>
      </c>
    </row>
    <row r="104" spans="1:10" ht="18.75" customHeight="1">
      <c r="A104" s="27" t="s">
        <v>116</v>
      </c>
      <c r="B104" s="44">
        <v>0</v>
      </c>
      <c r="C104" s="44">
        <v>0</v>
      </c>
      <c r="D104" s="44">
        <v>0</v>
      </c>
      <c r="E104" s="28">
        <v>430500.9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0"/>
        <v>430500.9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16207.38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0"/>
        <v>16207.38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845493.72</v>
      </c>
      <c r="G106" s="44">
        <v>0</v>
      </c>
      <c r="H106" s="44">
        <v>0</v>
      </c>
      <c r="I106" s="44">
        <v>0</v>
      </c>
      <c r="J106" s="45">
        <f t="shared" si="20"/>
        <v>845493.72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211627</v>
      </c>
      <c r="H107" s="44">
        <v>0</v>
      </c>
      <c r="I107" s="44">
        <v>0</v>
      </c>
      <c r="J107" s="45">
        <f t="shared" si="20"/>
        <v>211627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289876.74</v>
      </c>
      <c r="H108" s="44">
        <v>0</v>
      </c>
      <c r="I108" s="44">
        <v>0</v>
      </c>
      <c r="J108" s="45">
        <f t="shared" si="20"/>
        <v>289876.74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450249.24</v>
      </c>
      <c r="H109" s="44">
        <v>0</v>
      </c>
      <c r="I109" s="44">
        <v>0</v>
      </c>
      <c r="J109" s="45">
        <f t="shared" si="20"/>
        <v>450249.24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809641.89</v>
      </c>
      <c r="H110" s="44">
        <v>0</v>
      </c>
      <c r="I110" s="44">
        <v>0</v>
      </c>
      <c r="J110" s="45">
        <f t="shared" si="20"/>
        <v>809641.89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667474.43999999994</v>
      </c>
      <c r="I111" s="44">
        <v>0</v>
      </c>
      <c r="J111" s="45">
        <f t="shared" si="20"/>
        <v>667474.43999999994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50942.85</v>
      </c>
      <c r="I112" s="44">
        <v>0</v>
      </c>
      <c r="J112" s="45">
        <f t="shared" si="20"/>
        <v>50942.85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373505.82</v>
      </c>
      <c r="I113" s="44">
        <v>0</v>
      </c>
      <c r="J113" s="45">
        <f t="shared" si="20"/>
        <v>373505.82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283352.45</v>
      </c>
      <c r="I114" s="44">
        <v>0</v>
      </c>
      <c r="J114" s="45">
        <f t="shared" si="20"/>
        <v>283352.45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803637.58</v>
      </c>
      <c r="I115" s="44">
        <v>0</v>
      </c>
      <c r="J115" s="45">
        <f t="shared" si="20"/>
        <v>803637.58</v>
      </c>
    </row>
    <row r="116" spans="1:10" ht="18.75" customHeight="1">
      <c r="A116" s="27" t="s">
        <v>99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</row>
    <row r="117" spans="1:10" ht="18.75" customHeight="1">
      <c r="A117" s="27" t="s">
        <v>100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28">
        <v>388447.29</v>
      </c>
      <c r="J117" s="45">
        <f t="shared" si="20"/>
        <v>388447.29</v>
      </c>
    </row>
    <row r="118" spans="1:10" ht="18.75" customHeight="1">
      <c r="A118" s="29" t="s">
        <v>101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7">
        <v>718626.07</v>
      </c>
      <c r="J118" s="48">
        <f t="shared" si="20"/>
        <v>718626.07</v>
      </c>
    </row>
    <row r="119" spans="1:10" ht="18.75" customHeight="1">
      <c r="A119" s="64" t="s">
        <v>122</v>
      </c>
      <c r="B119" s="55"/>
      <c r="C119" s="55"/>
      <c r="D119" s="55"/>
      <c r="E119" s="55"/>
      <c r="F119" s="55"/>
      <c r="G119" s="55"/>
      <c r="H119" s="55"/>
      <c r="I119" s="55"/>
      <c r="J119" s="56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3"/>
    </row>
    <row r="123" spans="1:10" ht="18.75" customHeight="1">
      <c r="A123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2013-09-26T20:05:18Z</dcterms:modified>
</cp:coreProperties>
</file>