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F8"/>
  <c r="F7" s="1"/>
  <c r="F45" s="1"/>
  <c r="F44" s="1"/>
  <c r="D8"/>
  <c r="D7" s="1"/>
  <c r="D45" s="1"/>
  <c r="D44" s="1"/>
  <c r="B8"/>
  <c r="C56"/>
  <c r="H56"/>
  <c r="D56"/>
  <c r="I56"/>
  <c r="G56"/>
  <c r="F56"/>
  <c r="E56"/>
  <c r="J64"/>
  <c r="J57"/>
  <c r="B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I90"/>
  <c r="I89" s="1"/>
  <c r="I43"/>
  <c r="G90"/>
  <c r="G89" s="1"/>
  <c r="G43"/>
  <c r="E48"/>
  <c r="J48" s="1"/>
  <c r="E45"/>
  <c r="C45"/>
  <c r="C44" s="1"/>
  <c r="C46"/>
  <c r="J46" s="1"/>
  <c r="J9"/>
  <c r="J56" l="1"/>
  <c r="C90"/>
  <c r="C89" s="1"/>
  <c r="C100" s="1"/>
  <c r="J100" s="1"/>
  <c r="J97" s="1"/>
  <c r="C43"/>
  <c r="E44"/>
  <c r="J45"/>
  <c r="J44" s="1"/>
  <c r="B44"/>
  <c r="B43" l="1"/>
  <c r="J43" s="1"/>
  <c r="B90"/>
  <c r="E90"/>
  <c r="E89" s="1"/>
  <c r="E43"/>
  <c r="B89" l="1"/>
  <c r="J89" s="1"/>
  <c r="J90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<sst xmlns="http://schemas.openxmlformats.org/spreadsheetml/2006/main" count="123" uniqueCount="123">
  <si>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</si>
  <si>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</si>
  <si>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</si>
  <si>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</si>
  <si>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</si>
  <si>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</si>
  <si>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</si>
  <si>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</si>
  <si>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</si>
  <si>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</si>
  <si>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</si>
  <si>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</si>
  <si>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</si>
  <si>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</si>
  <si>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</si>
  <si>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</si>
  <si>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</si>
  <si>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</si>
  <si>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</si>
  <si>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</si>
  <si>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</si>
  <si>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</si>
  <si>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</si>
  <si>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</si>
  <si>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</si>
  <si>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</si>
  <si>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</si>
  <si>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</si>
  <si>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</si>
  <si>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</si>
  <si>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</si>
  <si>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</si>
  <si>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</si>
  <si>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</si>
  <si>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</si>
  <si>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</si>
  <si>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</si>
  <si>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</si>
  <si>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</si>
  <si>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</si>
  <si>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</si>
  <si>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</si>
  <si>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</si>
  <si>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</si>
  <si>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</si>
  <si>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</si>
  <si>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</si>
  <si>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</si>
  <si>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</si>
  <si>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</si>
  <si>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</si>
  <si>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</si>
  <si>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</si>
  <si>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</si>
  <si>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</si>
  <si>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</si>
  <si>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</si>
  <si>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</si>
  <si>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</si>
  <si>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</si>
  <si>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</si>
  <si>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</si>
  <si>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</si>
  <si>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</si>
  <si>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</si>
  <si>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</si>
  <si>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</si>
  <si>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</si>
  <si>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</si>
  <si>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</si>
  <si>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</si>
  <si>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</si>
  <si>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</si>
  <si>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</si>
  <si>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</si>
  <si>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</si>
  <si>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</si>
  <si>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</si>
  <si>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</si>
  <si>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</si>
  <si>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</si>
  <si>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</si>
  <si>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</si>
  <si>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</si>
  <si>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</si>
  <si>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</si>
  <si>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</si>
  <si>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</si>
  <si>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</si>
  <si>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</si>
  <si>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</si>
  <si>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</si>
  <si>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</si>
  <si>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</si>
  <si>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</si>
  <si>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</si>
  <si>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</si>
  <si>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</si>
  <si>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</si>
  <si>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</si>
  <si>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</si>
  <si>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</si>
  <si>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</si>
  <si>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</si>
  <si>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</si>
  <si>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</si>
  <si>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</si>
  <si>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</si>
  <si>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</si>
  <si>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</si>
  <si>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</si>
  <si>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</si>
  <si>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</si>
  <si>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</si>
  <si>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</si>
  <si>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</si>
  <si>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</si>
  <si>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</si>
  <si>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</si>
  <si>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</si>
  <si>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</si>
  <si>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16/09/13 - VENCIMENTO 23/09/13</t>
  </si>
  <si>
    <t xml:space="preserve">6.2.19. Pacto referente à operação da OAK Tree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</si>
</sst>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topLeftCell="A77" zoomScaleNormal="100" zoomScaleSheetLayoutView="70" workbookViewId="0">
      <selection activeCell="A83" sqref="A83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600605</v>
      </c>
      <c r="C7" s="9">
        <f t="shared" si="0"/>
        <v>746445</v>
      </c>
      <c r="D7" s="9">
        <f t="shared" si="0"/>
        <v>672914</v>
      </c>
      <c r="E7" s="9">
        <f t="shared" si="0"/>
        <v>514503</v>
      </c>
      <c r="F7" s="9">
        <f t="shared" si="0"/>
        <v>519068</v>
      </c>
      <c r="G7" s="9">
        <f t="shared" si="0"/>
        <v>786908</v>
      </c>
      <c r="H7" s="9">
        <f t="shared" si="0"/>
        <v>1199271</v>
      </c>
      <c r="I7" s="9">
        <f t="shared" si="0"/>
        <v>546485</v>
      </c>
      <c r="J7" s="9">
        <f t="shared" si="0"/>
        <v>5586199</v>
      </c>
    </row>
    <row r="8" spans="1:10" ht="17.25" customHeight="1">
      <c r="A8" s="10" t="s">
        <v>34</v>
      </c>
      <c r="B8" s="11">
        <f>B9+B12</f>
        <v>358181</v>
      </c>
      <c r="C8" s="11">
        <f t="shared" ref="C8:I8" si="1">C9+C12</f>
        <v>457174</v>
      </c>
      <c r="D8" s="11">
        <f t="shared" si="1"/>
        <v>397924</v>
      </c>
      <c r="E8" s="11">
        <f t="shared" si="1"/>
        <v>292165</v>
      </c>
      <c r="F8" s="11">
        <f t="shared" si="1"/>
        <v>308628</v>
      </c>
      <c r="G8" s="11">
        <f t="shared" si="1"/>
        <v>443198</v>
      </c>
      <c r="H8" s="11">
        <f t="shared" si="1"/>
        <v>648398</v>
      </c>
      <c r="I8" s="11">
        <f t="shared" si="1"/>
        <v>336040</v>
      </c>
      <c r="J8" s="11">
        <f t="shared" ref="J8:J23" si="2">SUM(B8:I8)</f>
        <v>3241708</v>
      </c>
    </row>
    <row r="9" spans="1:10" ht="17.25" customHeight="1">
      <c r="A9" s="15" t="s">
        <v>19</v>
      </c>
      <c r="B9" s="13">
        <f>+B10+B11</f>
        <v>46207</v>
      </c>
      <c r="C9" s="13">
        <f t="shared" ref="C9:I9" si="3">+C10+C11</f>
        <v>63242</v>
      </c>
      <c r="D9" s="13">
        <f t="shared" si="3"/>
        <v>53091</v>
      </c>
      <c r="E9" s="13">
        <f t="shared" si="3"/>
        <v>38015</v>
      </c>
      <c r="F9" s="13">
        <f t="shared" si="3"/>
        <v>39706</v>
      </c>
      <c r="G9" s="13">
        <f t="shared" si="3"/>
        <v>51275</v>
      </c>
      <c r="H9" s="13">
        <f t="shared" si="3"/>
        <v>59260</v>
      </c>
      <c r="I9" s="13">
        <f t="shared" si="3"/>
        <v>53675</v>
      </c>
      <c r="J9" s="11">
        <f t="shared" si="2"/>
        <v>404471</v>
      </c>
    </row>
    <row r="10" spans="1:10" ht="17.25" customHeight="1">
      <c r="A10" s="31" t="s">
        <v>20</v>
      </c>
      <c r="B10" s="13">
        <v>46207</v>
      </c>
      <c r="C10" s="13">
        <v>63242</v>
      </c>
      <c r="D10" s="13">
        <v>53091</v>
      </c>
      <c r="E10" s="13">
        <v>38015</v>
      </c>
      <c r="F10" s="13">
        <v>39706</v>
      </c>
      <c r="G10" s="13">
        <v>51275</v>
      </c>
      <c r="H10" s="13">
        <v>59260</v>
      </c>
      <c r="I10" s="13">
        <v>53675</v>
      </c>
      <c r="J10" s="11">
        <f>SUM(B10:I10)</f>
        <v>404471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311974</v>
      </c>
      <c r="C12" s="17">
        <f t="shared" si="4"/>
        <v>393932</v>
      </c>
      <c r="D12" s="17">
        <f t="shared" si="4"/>
        <v>344833</v>
      </c>
      <c r="E12" s="17">
        <f t="shared" si="4"/>
        <v>254150</v>
      </c>
      <c r="F12" s="17">
        <f t="shared" si="4"/>
        <v>268922</v>
      </c>
      <c r="G12" s="17">
        <f t="shared" si="4"/>
        <v>391923</v>
      </c>
      <c r="H12" s="17">
        <f t="shared" si="4"/>
        <v>589138</v>
      </c>
      <c r="I12" s="17">
        <f t="shared" si="4"/>
        <v>282365</v>
      </c>
      <c r="J12" s="11">
        <f t="shared" si="2"/>
        <v>2837237</v>
      </c>
    </row>
    <row r="13" spans="1:10" ht="17.25" customHeight="1">
      <c r="A13" s="14" t="s">
        <v>22</v>
      </c>
      <c r="B13" s="13">
        <v>123825</v>
      </c>
      <c r="C13" s="13">
        <v>168529</v>
      </c>
      <c r="D13" s="13">
        <v>153450</v>
      </c>
      <c r="E13" s="13">
        <v>115647</v>
      </c>
      <c r="F13" s="13">
        <v>117262</v>
      </c>
      <c r="G13" s="13">
        <v>169196</v>
      </c>
      <c r="H13" s="13">
        <v>250829</v>
      </c>
      <c r="I13" s="13">
        <v>113376</v>
      </c>
      <c r="J13" s="11">
        <f t="shared" si="2"/>
        <v>1212114</v>
      </c>
    </row>
    <row r="14" spans="1:10" ht="17.25" customHeight="1">
      <c r="A14" s="14" t="s">
        <v>23</v>
      </c>
      <c r="B14" s="13">
        <v>135698</v>
      </c>
      <c r="C14" s="13">
        <v>152948</v>
      </c>
      <c r="D14" s="13">
        <v>134299</v>
      </c>
      <c r="E14" s="13">
        <v>95795</v>
      </c>
      <c r="F14" s="13">
        <v>109561</v>
      </c>
      <c r="G14" s="13">
        <v>161079</v>
      </c>
      <c r="H14" s="13">
        <v>260440</v>
      </c>
      <c r="I14" s="13">
        <v>121656</v>
      </c>
      <c r="J14" s="11">
        <f t="shared" si="2"/>
        <v>1171476</v>
      </c>
    </row>
    <row r="15" spans="1:10" ht="17.25" customHeight="1">
      <c r="A15" s="14" t="s">
        <v>24</v>
      </c>
      <c r="B15" s="13">
        <v>52451</v>
      </c>
      <c r="C15" s="13">
        <v>72455</v>
      </c>
      <c r="D15" s="13">
        <v>57084</v>
      </c>
      <c r="E15" s="13">
        <v>42708</v>
      </c>
      <c r="F15" s="13">
        <v>42099</v>
      </c>
      <c r="G15" s="13">
        <v>61648</v>
      </c>
      <c r="H15" s="13">
        <v>77869</v>
      </c>
      <c r="I15" s="13">
        <v>47333</v>
      </c>
      <c r="J15" s="11">
        <f t="shared" si="2"/>
        <v>453647</v>
      </c>
    </row>
    <row r="16" spans="1:10" ht="17.25" customHeight="1">
      <c r="A16" s="16" t="s">
        <v>25</v>
      </c>
      <c r="B16" s="11">
        <f>+B17+B18+B19</f>
        <v>203480</v>
      </c>
      <c r="C16" s="11">
        <f t="shared" ref="C16:I16" si="5">+C17+C18+C19</f>
        <v>227446</v>
      </c>
      <c r="D16" s="11">
        <f t="shared" si="5"/>
        <v>208704</v>
      </c>
      <c r="E16" s="11">
        <f t="shared" si="5"/>
        <v>168864</v>
      </c>
      <c r="F16" s="11">
        <f t="shared" si="5"/>
        <v>166278</v>
      </c>
      <c r="G16" s="11">
        <f t="shared" si="5"/>
        <v>286207</v>
      </c>
      <c r="H16" s="11">
        <f t="shared" si="5"/>
        <v>487894</v>
      </c>
      <c r="I16" s="11">
        <f t="shared" si="5"/>
        <v>171223</v>
      </c>
      <c r="J16" s="11">
        <f t="shared" si="2"/>
        <v>1920096</v>
      </c>
    </row>
    <row r="17" spans="1:10" ht="17.25" customHeight="1">
      <c r="A17" s="12" t="s">
        <v>26</v>
      </c>
      <c r="B17" s="13">
        <v>93372</v>
      </c>
      <c r="C17" s="13">
        <v>117432</v>
      </c>
      <c r="D17" s="13">
        <v>109336</v>
      </c>
      <c r="E17" s="13">
        <v>88371</v>
      </c>
      <c r="F17" s="13">
        <v>85162</v>
      </c>
      <c r="G17" s="13">
        <v>144620</v>
      </c>
      <c r="H17" s="13">
        <v>234719</v>
      </c>
      <c r="I17" s="13">
        <v>86449</v>
      </c>
      <c r="J17" s="11">
        <f t="shared" si="2"/>
        <v>959461</v>
      </c>
    </row>
    <row r="18" spans="1:10" ht="17.25" customHeight="1">
      <c r="A18" s="12" t="s">
        <v>27</v>
      </c>
      <c r="B18" s="13">
        <v>81410</v>
      </c>
      <c r="C18" s="13">
        <v>77837</v>
      </c>
      <c r="D18" s="13">
        <v>71475</v>
      </c>
      <c r="E18" s="13">
        <v>57265</v>
      </c>
      <c r="F18" s="13">
        <v>61030</v>
      </c>
      <c r="G18" s="13">
        <v>106089</v>
      </c>
      <c r="H18" s="13">
        <v>199126</v>
      </c>
      <c r="I18" s="13">
        <v>62717</v>
      </c>
      <c r="J18" s="11">
        <f t="shared" si="2"/>
        <v>716949</v>
      </c>
    </row>
    <row r="19" spans="1:10" ht="17.25" customHeight="1">
      <c r="A19" s="12" t="s">
        <v>28</v>
      </c>
      <c r="B19" s="13">
        <v>28698</v>
      </c>
      <c r="C19" s="13">
        <v>32177</v>
      </c>
      <c r="D19" s="13">
        <v>27893</v>
      </c>
      <c r="E19" s="13">
        <v>23228</v>
      </c>
      <c r="F19" s="13">
        <v>20086</v>
      </c>
      <c r="G19" s="13">
        <v>35498</v>
      </c>
      <c r="H19" s="13">
        <v>54049</v>
      </c>
      <c r="I19" s="13">
        <v>22057</v>
      </c>
      <c r="J19" s="11">
        <f t="shared" si="2"/>
        <v>243686</v>
      </c>
    </row>
    <row r="20" spans="1:10" ht="17.25" customHeight="1">
      <c r="A20" s="16" t="s">
        <v>29</v>
      </c>
      <c r="B20" s="13">
        <v>38944</v>
      </c>
      <c r="C20" s="13">
        <v>61825</v>
      </c>
      <c r="D20" s="13">
        <v>66286</v>
      </c>
      <c r="E20" s="13">
        <v>53474</v>
      </c>
      <c r="F20" s="13">
        <v>44162</v>
      </c>
      <c r="G20" s="13">
        <v>57503</v>
      </c>
      <c r="H20" s="13">
        <v>62979</v>
      </c>
      <c r="I20" s="13">
        <v>31168</v>
      </c>
      <c r="J20" s="11">
        <f t="shared" si="2"/>
        <v>416341</v>
      </c>
    </row>
    <row r="21" spans="1:10" ht="17.25" customHeight="1">
      <c r="A21" s="12" t="s">
        <v>30</v>
      </c>
      <c r="B21" s="13">
        <f>ROUND(B$20*0.57,0)</f>
        <v>22198</v>
      </c>
      <c r="C21" s="13">
        <f>ROUND(C$20*0.57,0)</f>
        <v>35240</v>
      </c>
      <c r="D21" s="13">
        <f t="shared" ref="D21:I21" si="6">ROUND(D$20*0.57,0)</f>
        <v>37783</v>
      </c>
      <c r="E21" s="13">
        <f t="shared" si="6"/>
        <v>30480</v>
      </c>
      <c r="F21" s="13">
        <f t="shared" si="6"/>
        <v>25172</v>
      </c>
      <c r="G21" s="13">
        <f t="shared" si="6"/>
        <v>32777</v>
      </c>
      <c r="H21" s="13">
        <f t="shared" si="6"/>
        <v>35898</v>
      </c>
      <c r="I21" s="13">
        <f t="shared" si="6"/>
        <v>17766</v>
      </c>
      <c r="J21" s="11">
        <f t="shared" si="2"/>
        <v>237314</v>
      </c>
    </row>
    <row r="22" spans="1:10" ht="17.25" customHeight="1">
      <c r="A22" s="12" t="s">
        <v>31</v>
      </c>
      <c r="B22" s="13">
        <f>ROUND(B$20*0.43,0)</f>
        <v>16746</v>
      </c>
      <c r="C22" s="13">
        <f t="shared" ref="C22:I22" si="7">ROUND(C$20*0.43,0)</f>
        <v>26585</v>
      </c>
      <c r="D22" s="13">
        <f t="shared" si="7"/>
        <v>28503</v>
      </c>
      <c r="E22" s="13">
        <f t="shared" si="7"/>
        <v>22994</v>
      </c>
      <c r="F22" s="13">
        <f t="shared" si="7"/>
        <v>18990</v>
      </c>
      <c r="G22" s="13">
        <f t="shared" si="7"/>
        <v>24726</v>
      </c>
      <c r="H22" s="13">
        <f t="shared" si="7"/>
        <v>27081</v>
      </c>
      <c r="I22" s="13">
        <f t="shared" si="7"/>
        <v>13402</v>
      </c>
      <c r="J22" s="11">
        <f t="shared" si="2"/>
        <v>179027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8054</v>
      </c>
      <c r="J23" s="11">
        <f t="shared" si="2"/>
        <v>8054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8780.31</v>
      </c>
      <c r="J31" s="24">
        <f t="shared" ref="J31:J69" si="9">SUM(B31:I31)</f>
        <v>8780.31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1378886.8199999998</v>
      </c>
      <c r="C43" s="23">
        <f t="shared" ref="C43:I43" si="10">+C44+C52</f>
        <v>1953859.41</v>
      </c>
      <c r="D43" s="23">
        <f t="shared" si="10"/>
        <v>1855728.6399999999</v>
      </c>
      <c r="E43" s="23">
        <f t="shared" si="10"/>
        <v>1427496.35</v>
      </c>
      <c r="F43" s="23">
        <f t="shared" si="10"/>
        <v>1232699.76</v>
      </c>
      <c r="G43" s="23">
        <f t="shared" si="10"/>
        <v>1912528.3699999999</v>
      </c>
      <c r="H43" s="23">
        <f t="shared" si="10"/>
        <v>2509046.31</v>
      </c>
      <c r="I43" s="23">
        <f t="shared" si="10"/>
        <v>1261088.2</v>
      </c>
      <c r="J43" s="23">
        <f t="shared" si="9"/>
        <v>13531333.859999998</v>
      </c>
    </row>
    <row r="44" spans="1:10" ht="17.25" customHeight="1">
      <c r="A44" s="16" t="s">
        <v>52</v>
      </c>
      <c r="B44" s="24">
        <f>SUM(B45:B51)</f>
        <v>1363913.89</v>
      </c>
      <c r="C44" s="24">
        <f t="shared" ref="C44:J44" si="11">SUM(C45:C51)</f>
        <v>1933400.26</v>
      </c>
      <c r="D44" s="24">
        <f t="shared" si="11"/>
        <v>1835372.94</v>
      </c>
      <c r="E44" s="24">
        <f t="shared" si="11"/>
        <v>1408589.85</v>
      </c>
      <c r="F44" s="24">
        <f t="shared" si="11"/>
        <v>1213425.26</v>
      </c>
      <c r="G44" s="24">
        <f t="shared" si="11"/>
        <v>1894559.7</v>
      </c>
      <c r="H44" s="24">
        <f t="shared" si="11"/>
        <v>2483810.17</v>
      </c>
      <c r="I44" s="24">
        <f t="shared" si="11"/>
        <v>1245913.05</v>
      </c>
      <c r="J44" s="24">
        <f t="shared" si="11"/>
        <v>13378985.120000001</v>
      </c>
    </row>
    <row r="45" spans="1:10" ht="17.25" customHeight="1">
      <c r="A45" s="37" t="s">
        <v>53</v>
      </c>
      <c r="B45" s="24">
        <f t="shared" ref="B45:I45" si="12">ROUND(B26*B7,2)</f>
        <v>1363913.89</v>
      </c>
      <c r="C45" s="24">
        <f t="shared" si="12"/>
        <v>1929112.46</v>
      </c>
      <c r="D45" s="24">
        <f t="shared" si="12"/>
        <v>1835372.94</v>
      </c>
      <c r="E45" s="24">
        <f t="shared" si="12"/>
        <v>1378353.54</v>
      </c>
      <c r="F45" s="24">
        <f t="shared" si="12"/>
        <v>1213425.26</v>
      </c>
      <c r="G45" s="24">
        <f t="shared" si="12"/>
        <v>1894559.7</v>
      </c>
      <c r="H45" s="24">
        <f t="shared" si="12"/>
        <v>2483810.17</v>
      </c>
      <c r="I45" s="24">
        <f t="shared" si="12"/>
        <v>1237132.74</v>
      </c>
      <c r="J45" s="24">
        <f t="shared" si="9"/>
        <v>13335680.699999999</v>
      </c>
    </row>
    <row r="46" spans="1:10" ht="17.25" customHeight="1">
      <c r="A46" s="37" t="s">
        <v>54</v>
      </c>
      <c r="B46" s="20">
        <v>0</v>
      </c>
      <c r="C46" s="24">
        <f>ROUND(C27*C7,2)</f>
        <v>4287.8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4287.8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41323.85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41323.85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-11087.54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-11087.54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8780.31</v>
      </c>
      <c r="J49" s="24">
        <f>SUM(B49:I49)</f>
        <v>8780.31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18906.5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152348.74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-243245.64</v>
      </c>
      <c r="C56" s="38">
        <f t="shared" si="13"/>
        <v>-216795.06</v>
      </c>
      <c r="D56" s="38">
        <f t="shared" si="13"/>
        <v>-197383.67</v>
      </c>
      <c r="E56" s="38">
        <f t="shared" si="13"/>
        <v>888675.15</v>
      </c>
      <c r="F56" s="38">
        <f t="shared" si="13"/>
        <v>-226278.55</v>
      </c>
      <c r="G56" s="38">
        <f t="shared" si="13"/>
        <v>-259307.13</v>
      </c>
      <c r="H56" s="38">
        <f t="shared" si="13"/>
        <v>-262482.26999999996</v>
      </c>
      <c r="I56" s="38">
        <f t="shared" si="13"/>
        <v>-174897.08</v>
      </c>
      <c r="J56" s="38">
        <f t="shared" si="9"/>
        <v>-691714.24999999988</v>
      </c>
    </row>
    <row r="57" spans="1:10" ht="18.75" customHeight="1">
      <c r="A57" s="16" t="s">
        <v>102</v>
      </c>
      <c r="B57" s="38">
        <f t="shared" ref="B57:I57" si="14">B58+B59+B60+B61+B62+B63</f>
        <v>-229187.66</v>
      </c>
      <c r="C57" s="38">
        <f t="shared" si="14"/>
        <v>-196184.48</v>
      </c>
      <c r="D57" s="38">
        <f t="shared" si="14"/>
        <v>-176964.54</v>
      </c>
      <c r="E57" s="38">
        <f t="shared" si="14"/>
        <v>-114045</v>
      </c>
      <c r="F57" s="38">
        <f t="shared" si="14"/>
        <v>-211249.05</v>
      </c>
      <c r="G57" s="38">
        <f t="shared" si="14"/>
        <v>-240322.37</v>
      </c>
      <c r="H57" s="38">
        <f t="shared" si="14"/>
        <v>-234128.16999999998</v>
      </c>
      <c r="I57" s="38">
        <f t="shared" si="14"/>
        <v>-161025</v>
      </c>
      <c r="J57" s="38">
        <f t="shared" si="9"/>
        <v>-1563106.27</v>
      </c>
    </row>
    <row r="58" spans="1:10" ht="18.75" customHeight="1">
      <c r="A58" s="12" t="s">
        <v>103</v>
      </c>
      <c r="B58" s="38">
        <f>-ROUND(B9*$D$3,2)</f>
        <v>-138621</v>
      </c>
      <c r="C58" s="38">
        <f t="shared" ref="C58:I58" si="15">-ROUND(C9*$D$3,2)</f>
        <v>-189726</v>
      </c>
      <c r="D58" s="38">
        <f t="shared" si="15"/>
        <v>-159273</v>
      </c>
      <c r="E58" s="38">
        <f t="shared" si="15"/>
        <v>-114045</v>
      </c>
      <c r="F58" s="38">
        <f t="shared" si="15"/>
        <v>-119118</v>
      </c>
      <c r="G58" s="38">
        <f t="shared" si="15"/>
        <v>-153825</v>
      </c>
      <c r="H58" s="38">
        <f t="shared" si="15"/>
        <v>-177780</v>
      </c>
      <c r="I58" s="38">
        <f t="shared" si="15"/>
        <v>-161025</v>
      </c>
      <c r="J58" s="38">
        <f t="shared" si="9"/>
        <v>-1213413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-2097</v>
      </c>
      <c r="C60" s="52">
        <v>-1281</v>
      </c>
      <c r="D60" s="52">
        <v>-795</v>
      </c>
      <c r="E60" s="20">
        <v>0</v>
      </c>
      <c r="F60" s="52">
        <v>-1401</v>
      </c>
      <c r="G60" s="52">
        <v>-1083</v>
      </c>
      <c r="H60" s="52">
        <v>-702</v>
      </c>
      <c r="I60" s="20">
        <v>0</v>
      </c>
      <c r="J60" s="38">
        <f t="shared" si="9"/>
        <v>-7359</v>
      </c>
    </row>
    <row r="61" spans="1:10" ht="18.75" customHeight="1">
      <c r="A61" s="12" t="s">
        <v>64</v>
      </c>
      <c r="B61" s="52">
        <v>-1110</v>
      </c>
      <c r="C61" s="52">
        <v>-762</v>
      </c>
      <c r="D61" s="52">
        <v>-342</v>
      </c>
      <c r="E61" s="20">
        <v>0</v>
      </c>
      <c r="F61" s="52">
        <v>-987</v>
      </c>
      <c r="G61" s="52">
        <v>-357</v>
      </c>
      <c r="H61" s="52">
        <v>-75</v>
      </c>
      <c r="I61" s="20">
        <v>0</v>
      </c>
      <c r="J61" s="38">
        <f t="shared" si="9"/>
        <v>-3633</v>
      </c>
    </row>
    <row r="62" spans="1:10" ht="18.75" customHeight="1">
      <c r="A62" s="12" t="s">
        <v>65</v>
      </c>
      <c r="B62" s="52">
        <v>-87303.66</v>
      </c>
      <c r="C62" s="52">
        <v>-4415.4799999999996</v>
      </c>
      <c r="D62" s="52">
        <v>-16526.54</v>
      </c>
      <c r="E62" s="20">
        <v>0</v>
      </c>
      <c r="F62" s="52">
        <v>-89715.05</v>
      </c>
      <c r="G62" s="52">
        <v>-85029.37</v>
      </c>
      <c r="H62" s="52">
        <v>-55571.17</v>
      </c>
      <c r="I62" s="20">
        <v>0</v>
      </c>
      <c r="J62" s="38">
        <f>SUM(B62:I62)</f>
        <v>-338561.26999999996</v>
      </c>
    </row>
    <row r="63" spans="1:10" ht="18.75" customHeight="1">
      <c r="A63" s="12" t="s">
        <v>66</v>
      </c>
      <c r="B63" s="52">
        <v>-56</v>
      </c>
      <c r="C63" s="52">
        <v>0</v>
      </c>
      <c r="D63" s="20">
        <v>-28</v>
      </c>
      <c r="E63" s="20">
        <v>0</v>
      </c>
      <c r="F63" s="20">
        <v>-28</v>
      </c>
      <c r="G63" s="20">
        <v>-28</v>
      </c>
      <c r="H63" s="20">
        <v>0</v>
      </c>
      <c r="I63" s="20">
        <v>0</v>
      </c>
      <c r="J63" s="38">
        <f t="shared" si="9"/>
        <v>-140</v>
      </c>
    </row>
    <row r="64" spans="1:10" ht="18.75" customHeight="1">
      <c r="A64" s="16" t="s">
        <v>107</v>
      </c>
      <c r="B64" s="52">
        <f>SUM(B65:B85)</f>
        <v>-14057.98</v>
      </c>
      <c r="C64" s="52">
        <f t="shared" ref="C64:I64" si="16">SUM(C65:C85)</f>
        <v>-20610.579999999998</v>
      </c>
      <c r="D64" s="52">
        <f t="shared" si="16"/>
        <v>-20419.129999999997</v>
      </c>
      <c r="E64" s="52">
        <f t="shared" si="16"/>
        <v>1002720.15</v>
      </c>
      <c r="F64" s="52">
        <f t="shared" si="16"/>
        <v>-15029.5</v>
      </c>
      <c r="G64" s="52">
        <f t="shared" si="16"/>
        <v>-18984.760000000002</v>
      </c>
      <c r="H64" s="52">
        <f t="shared" si="16"/>
        <v>-28354.100000000002</v>
      </c>
      <c r="I64" s="52">
        <f t="shared" si="16"/>
        <v>-13872.08</v>
      </c>
      <c r="J64" s="38">
        <f t="shared" si="9"/>
        <v>871392.02000000014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1060000</v>
      </c>
      <c r="F77" s="20">
        <v>0</v>
      </c>
      <c r="G77" s="20">
        <v>0</v>
      </c>
      <c r="H77" s="20">
        <v>0</v>
      </c>
      <c r="I77" s="20">
        <v>0</v>
      </c>
      <c r="J77" s="53">
        <f>SUM(B77:I77)</f>
        <v>1060000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122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111</v>
      </c>
      <c r="B89" s="25">
        <f t="shared" ref="B89:I89" si="17">+B90+B91</f>
        <v>1135641.18</v>
      </c>
      <c r="C89" s="25">
        <f t="shared" si="17"/>
        <v>1737064.3499999999</v>
      </c>
      <c r="D89" s="25">
        <f t="shared" si="17"/>
        <v>1658344.97</v>
      </c>
      <c r="E89" s="25">
        <f t="shared" si="17"/>
        <v>2316171.5</v>
      </c>
      <c r="F89" s="25">
        <f t="shared" si="17"/>
        <v>1006421.21</v>
      </c>
      <c r="G89" s="25">
        <f t="shared" si="17"/>
        <v>1653221.24</v>
      </c>
      <c r="H89" s="25">
        <f t="shared" si="17"/>
        <v>2246564.04</v>
      </c>
      <c r="I89" s="25">
        <f t="shared" si="17"/>
        <v>1086191.1199999999</v>
      </c>
      <c r="J89" s="53">
        <f>SUM(B89:I89)</f>
        <v>12839619.609999998</v>
      </c>
    </row>
    <row r="90" spans="1:10" ht="18.75" customHeight="1">
      <c r="A90" s="16" t="s">
        <v>110</v>
      </c>
      <c r="B90" s="25">
        <f t="shared" ref="B90:I90" si="18">+B44+B57+B64+B86</f>
        <v>1120668.25</v>
      </c>
      <c r="C90" s="25">
        <f t="shared" si="18"/>
        <v>1716605.2</v>
      </c>
      <c r="D90" s="25">
        <f t="shared" si="18"/>
        <v>1637989.27</v>
      </c>
      <c r="E90" s="25">
        <f t="shared" si="18"/>
        <v>2297265</v>
      </c>
      <c r="F90" s="25">
        <f t="shared" si="18"/>
        <v>987146.71</v>
      </c>
      <c r="G90" s="25">
        <f t="shared" si="18"/>
        <v>1635252.57</v>
      </c>
      <c r="H90" s="25">
        <f t="shared" si="18"/>
        <v>2221327.9</v>
      </c>
      <c r="I90" s="25">
        <f t="shared" si="18"/>
        <v>1071015.97</v>
      </c>
      <c r="J90" s="53">
        <f>SUM(B90:I90)</f>
        <v>12687270.870000001</v>
      </c>
    </row>
    <row r="91" spans="1:10" ht="18.75" customHeight="1">
      <c r="A91" s="16" t="s">
        <v>114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18906.5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3">
        <f>SUM(B91:I91)</f>
        <v>152348.74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12839619.600000003</v>
      </c>
    </row>
    <row r="98" spans="1:10" ht="18.75" customHeight="1">
      <c r="A98" s="27" t="s">
        <v>83</v>
      </c>
      <c r="B98" s="28">
        <v>140852.44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140852.44</v>
      </c>
    </row>
    <row r="99" spans="1:10" ht="18.75" customHeight="1">
      <c r="A99" s="27" t="s">
        <v>84</v>
      </c>
      <c r="B99" s="28">
        <v>994788.74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994788.74</v>
      </c>
    </row>
    <row r="100" spans="1:10" ht="18.75" customHeight="1">
      <c r="A100" s="27" t="s">
        <v>85</v>
      </c>
      <c r="B100" s="44">
        <v>0</v>
      </c>
      <c r="C100" s="28">
        <f>+C89</f>
        <v>1737064.3499999999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1737064.3499999999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1658344.97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1658344.97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826555.95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826555.95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245066.73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245066.73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1236278.67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1236278.67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8270.15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8270.15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1006421.21</v>
      </c>
      <c r="G106" s="44">
        <v>0</v>
      </c>
      <c r="H106" s="44">
        <v>0</v>
      </c>
      <c r="I106" s="44">
        <v>0</v>
      </c>
      <c r="J106" s="45">
        <f t="shared" si="20"/>
        <v>1006421.21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205317.5</v>
      </c>
      <c r="H107" s="44">
        <v>0</v>
      </c>
      <c r="I107" s="44">
        <v>0</v>
      </c>
      <c r="J107" s="45">
        <f t="shared" si="20"/>
        <v>205317.5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285543.65000000002</v>
      </c>
      <c r="H108" s="44">
        <v>0</v>
      </c>
      <c r="I108" s="44">
        <v>0</v>
      </c>
      <c r="J108" s="45">
        <f t="shared" si="20"/>
        <v>285543.65000000002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427109.71</v>
      </c>
      <c r="H109" s="44">
        <v>0</v>
      </c>
      <c r="I109" s="44">
        <v>0</v>
      </c>
      <c r="J109" s="45">
        <f t="shared" si="20"/>
        <v>427109.71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735250.38</v>
      </c>
      <c r="H110" s="44">
        <v>0</v>
      </c>
      <c r="I110" s="44">
        <v>0</v>
      </c>
      <c r="J110" s="45">
        <f t="shared" si="20"/>
        <v>735250.38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659908.34</v>
      </c>
      <c r="I111" s="44">
        <v>0</v>
      </c>
      <c r="J111" s="45">
        <f t="shared" si="20"/>
        <v>659908.34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52293.34</v>
      </c>
      <c r="I112" s="44">
        <v>0</v>
      </c>
      <c r="J112" s="45">
        <f t="shared" si="20"/>
        <v>52293.34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363564</v>
      </c>
      <c r="I113" s="44">
        <v>0</v>
      </c>
      <c r="J113" s="45">
        <f t="shared" si="20"/>
        <v>363564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310246.78000000003</v>
      </c>
      <c r="I114" s="44">
        <v>0</v>
      </c>
      <c r="J114" s="45">
        <f t="shared" si="20"/>
        <v>310246.78000000003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860551.57</v>
      </c>
      <c r="I115" s="44">
        <v>0</v>
      </c>
      <c r="J115" s="45">
        <f t="shared" si="20"/>
        <v>860551.57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390723.96</v>
      </c>
      <c r="J117" s="45">
        <f t="shared" si="20"/>
        <v>390723.96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695467.16</v>
      </c>
      <c r="J118" s="48">
        <f t="shared" si="20"/>
        <v>695467.16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2013-09-20T19:04:22Z</dcterms:modified>
</cp:coreProperties>
</file>