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CONCESSÃO'!$A$1:$J$118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B9" i="8"/>
  <c r="B8" s="1"/>
  <c r="C9"/>
  <c r="C8" s="1"/>
  <c r="C7" s="1"/>
  <c r="D9"/>
  <c r="D8" s="1"/>
  <c r="D7" s="1"/>
  <c r="D45" s="1"/>
  <c r="D44" s="1"/>
  <c r="E9"/>
  <c r="E8" s="1"/>
  <c r="E7" s="1"/>
  <c r="F9"/>
  <c r="F8" s="1"/>
  <c r="F7" s="1"/>
  <c r="F45" s="1"/>
  <c r="F44" s="1"/>
  <c r="G9"/>
  <c r="G8" s="1"/>
  <c r="G7" s="1"/>
  <c r="G45" s="1"/>
  <c r="G44" s="1"/>
  <c r="H9"/>
  <c r="H8" s="1"/>
  <c r="H7" s="1"/>
  <c r="H45" s="1"/>
  <c r="H44" s="1"/>
  <c r="I9"/>
  <c r="I8" s="1"/>
  <c r="I7" s="1"/>
  <c r="I45" s="1"/>
  <c r="I44" s="1"/>
  <c r="J10"/>
  <c r="J11"/>
  <c r="B12"/>
  <c r="C12"/>
  <c r="D12"/>
  <c r="E12"/>
  <c r="F12"/>
  <c r="G12"/>
  <c r="H12"/>
  <c r="I12"/>
  <c r="J12"/>
  <c r="J13"/>
  <c r="J14"/>
  <c r="J15"/>
  <c r="B16"/>
  <c r="C16"/>
  <c r="D16"/>
  <c r="E16"/>
  <c r="F16"/>
  <c r="G16"/>
  <c r="H16"/>
  <c r="I16"/>
  <c r="J16"/>
  <c r="J17"/>
  <c r="J18"/>
  <c r="J19"/>
  <c r="J20"/>
  <c r="B21"/>
  <c r="C21"/>
  <c r="D21"/>
  <c r="E21"/>
  <c r="F21"/>
  <c r="G21"/>
  <c r="H21"/>
  <c r="I21"/>
  <c r="J21"/>
  <c r="B22"/>
  <c r="C22"/>
  <c r="D22"/>
  <c r="E22"/>
  <c r="F22"/>
  <c r="G22"/>
  <c r="H22"/>
  <c r="I22"/>
  <c r="J22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/>
  <c r="J50"/>
  <c r="J51"/>
  <c r="J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8"/>
  <c r="J59"/>
  <c r="J60"/>
  <c r="J61"/>
  <c r="J62"/>
  <c r="J63"/>
  <c r="B64"/>
  <c r="C64"/>
  <c r="D64"/>
  <c r="E64"/>
  <c r="F64"/>
  <c r="G64"/>
  <c r="H64"/>
  <c r="I64"/>
  <c r="J65"/>
  <c r="J66"/>
  <c r="J67"/>
  <c r="J68"/>
  <c r="J69"/>
  <c r="J81"/>
  <c r="J88"/>
  <c r="B91"/>
  <c r="C91"/>
  <c r="D91"/>
  <c r="E91"/>
  <c r="J91" s="1"/>
  <c r="F91"/>
  <c r="G91"/>
  <c r="H91"/>
  <c r="I91"/>
  <c r="J92"/>
  <c r="J98"/>
  <c r="J99"/>
  <c r="J102"/>
  <c r="J103"/>
  <c r="J104"/>
  <c r="J105"/>
  <c r="J107"/>
  <c r="J108"/>
  <c r="J109"/>
  <c r="J110"/>
  <c r="J111"/>
  <c r="J112"/>
  <c r="J113"/>
  <c r="J114"/>
  <c r="J115"/>
  <c r="J117"/>
  <c r="J118"/>
  <c r="J64" l="1"/>
  <c r="H56"/>
  <c r="F56"/>
  <c r="D56"/>
  <c r="I56"/>
  <c r="G56"/>
  <c r="E56"/>
  <c r="C56"/>
  <c r="J57"/>
  <c r="B56"/>
  <c r="H43"/>
  <c r="H90"/>
  <c r="H89" s="1"/>
  <c r="F43"/>
  <c r="F90"/>
  <c r="F89" s="1"/>
  <c r="F106" s="1"/>
  <c r="J106" s="1"/>
  <c r="D43"/>
  <c r="D90"/>
  <c r="D89" s="1"/>
  <c r="D101" s="1"/>
  <c r="J101" s="1"/>
  <c r="J8"/>
  <c r="J7" s="1"/>
  <c r="B7"/>
  <c r="B45" s="1"/>
  <c r="I90"/>
  <c r="I89" s="1"/>
  <c r="I43"/>
  <c r="G90"/>
  <c r="G89" s="1"/>
  <c r="G43"/>
  <c r="E48"/>
  <c r="J48" s="1"/>
  <c r="E45"/>
  <c r="C45"/>
  <c r="C44" s="1"/>
  <c r="C46"/>
  <c r="J46" s="1"/>
  <c r="J9"/>
  <c r="J56" l="1"/>
  <c r="C90"/>
  <c r="C89" s="1"/>
  <c r="C100" s="1"/>
  <c r="J100" s="1"/>
  <c r="J97" s="1"/>
  <c r="C43"/>
  <c r="E44"/>
  <c r="J45"/>
  <c r="J44" s="1"/>
  <c r="B44"/>
  <c r="B43" l="1"/>
  <c r="J43" s="1"/>
  <c r="B90"/>
  <c r="E90"/>
  <c r="E89" s="1"/>
  <c r="E43"/>
  <c r="B89" l="1"/>
  <c r="J89" s="1"/>
  <c r="J90"/>
</calcChain>
</file>

<file path=xl/sharedStrings.xml><?xml version="1.0" encoding="utf-8"?>
<sst xmlns="http://schemas.openxmlformats.org/spreadsheetml/2006/main" count="123" uniqueCount="123">
  <si>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</si>
  <si>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</si>
  <si>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</si>
  <si>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</si>
  <si>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</si>
  <si>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</si>
  <si>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</si>
  <si>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</si>
  <si>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</si>
  <si>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</si>
  <si>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</si>
  <si>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</si>
  <si>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</si>
  <si>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</si>
  <si>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</si>
  <si>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</si>
  <si>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</si>
  <si>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</si>
  <si>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</si>
  <si>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</si>
  <si>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</si>
  <si>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</si>
  <si>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</si>
  <si>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</si>
  <si>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</si>
  <si>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</si>
  <si>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</si>
  <si>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</si>
  <si>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</si>
  <si>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</si>
  <si>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</si>
  <si>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</si>
  <si>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</si>
  <si>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</si>
  <si>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</si>
  <si>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</si>
  <si>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</si>
  <si>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</si>
  <si>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</si>
  <si>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</si>
  <si>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</si>
  <si>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</si>
  <si>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</si>
  <si>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</si>
  <si>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</si>
  <si>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</si>
  <si>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</si>
  <si>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</si>
  <si>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</si>
  <si>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</si>
  <si>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</si>
  <si>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</si>
  <si>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</si>
  <si>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</si>
  <si>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</si>
  <si>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</si>
  <si>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</si>
  <si>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</si>
  <si>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</si>
  <si>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</si>
  <si>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</si>
  <si>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</si>
  <si>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</si>
  <si>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</si>
  <si>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</si>
  <si>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</si>
  <si>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</si>
  <si>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</si>
  <si>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</si>
  <si>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</si>
  <si>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</si>
  <si>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</si>
  <si>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</si>
  <si>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</si>
  <si>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</si>
  <si>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</si>
  <si>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</si>
  <si>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</si>
  <si>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</si>
  <si>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</si>
  <si>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</si>
  <si>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</si>
  <si>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</si>
  <si>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</si>
  <si>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</si>
  <si>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</si>
  <si>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</si>
  <si>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Ambiental Transportes Urbanos S/A</t>
  </si>
  <si>
    <t>8.8. Expresso Cidade Tiradentes Transp. Coletivos Ltda.</t>
  </si>
  <si>
    <t>8.9. Via Sul Transportes Urbanos Ltda.</t>
  </si>
  <si>
    <t>8.10. VIP - Transportes Urbanos Ltda.</t>
  </si>
  <si>
    <t>8.11. Tupi Transportes Urbanos Piratininga Ltda.</t>
  </si>
  <si>
    <t>8.12. Mobibrasil Transp Urbano Ltda.</t>
  </si>
  <si>
    <t>8.13. Viação Cidade Dutra Ltda.</t>
  </si>
  <si>
    <t>8.14. VIP - Transportes Urbanos Ltda.</t>
  </si>
  <si>
    <t>8.15. Viação Campo Belo Ltda.</t>
  </si>
  <si>
    <t>8.16. Transkuba Transportes Gerais Ltda.</t>
  </si>
  <si>
    <t>8.17. Viação Gatusa Transportes Urb. Ltda.</t>
  </si>
  <si>
    <t>8.18. Consórcio Sete</t>
  </si>
  <si>
    <t>8.19. OAK Tree Transp. Urbanos Ltda.</t>
  </si>
  <si>
    <t>8.20. Viação Gato Preto Ltda.</t>
  </si>
  <si>
    <t>8.21. Transpass Transp. de Pass. Ltda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</si>
  <si>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</si>
  <si>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</si>
  <si>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</si>
  <si>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</si>
  <si>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</si>
  <si>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</si>
  <si>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</si>
  <si>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</si>
  <si>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</si>
  <si>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</si>
  <si>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</si>
  <si>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</si>
  <si>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</si>
  <si>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>8.6. Empresa de Transportes Itaquera Brasil S.A - Garagem Tiradentes</t>
  </si>
  <si>
    <t>8.7. Empresa de Transportes Itaquera Brasil S.A - Garagem Pêssego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</si>
  <si>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</si>
  <si>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</si>
  <si>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</si>
  <si>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</si>
  <si>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6.3. Revisão de Remuneração pelo Transporte Coletivo</t>
  </si>
  <si>
    <t>OPERAÇÃO 11/09/13 - VENCIMENTO 18/09/13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</si>
</sst>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0000_);_([$R$ -416]* \(#,##0.000000\);_([$R$ -416]* &quot;-&quot;??_);_(@_)"/>
    <numFmt numFmtId="175" formatCode="_([$R$ -416]* #,##0.00_);_([$R$ -416]* \(#,##0.00\);_([$R$ -416]* &quot;-&quot;??_);_(@_)"/>
    <numFmt numFmtId="176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174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5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43" fontId="4" fillId="0" borderId="5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2"/>
    </xf>
    <xf numFmtId="43" fontId="4" fillId="0" borderId="3" xfId="2" applyNumberFormat="1" applyFont="1" applyFill="1" applyBorder="1" applyAlignment="1">
      <alignment vertical="center"/>
    </xf>
    <xf numFmtId="176" fontId="4" fillId="0" borderId="1" xfId="2" applyNumberFormat="1" applyFont="1" applyFill="1" applyBorder="1" applyAlignment="1">
      <alignment horizontal="center" vertical="center"/>
    </xf>
    <xf numFmtId="175" fontId="4" fillId="0" borderId="1" xfId="4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showGridLines="0" tabSelected="1" zoomScaleNormal="100" zoomScaleSheetLayoutView="70" workbookViewId="0">
      <selection sqref="A1:J1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6384" width="9" style="1"/>
  </cols>
  <sheetData>
    <row r="1" spans="1:10" ht="21">
      <c r="A1" s="58" t="s">
        <v>106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1">
      <c r="A2" s="59" t="s">
        <v>122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5.75">
      <c r="A3" s="4"/>
      <c r="B3" s="5"/>
      <c r="C3" s="4" t="s">
        <v>16</v>
      </c>
      <c r="D3" s="6">
        <v>3</v>
      </c>
      <c r="E3" s="7"/>
      <c r="F3" s="7"/>
      <c r="G3" s="7"/>
      <c r="H3" s="7"/>
      <c r="I3" s="7"/>
      <c r="J3" s="4"/>
    </row>
    <row r="4" spans="1:10" ht="15.75">
      <c r="A4" s="60" t="s">
        <v>17</v>
      </c>
      <c r="B4" s="61" t="s">
        <v>32</v>
      </c>
      <c r="C4" s="62"/>
      <c r="D4" s="62"/>
      <c r="E4" s="62"/>
      <c r="F4" s="62"/>
      <c r="G4" s="62"/>
      <c r="H4" s="62"/>
      <c r="I4" s="63"/>
      <c r="J4" s="64" t="s">
        <v>18</v>
      </c>
    </row>
    <row r="5" spans="1:10" ht="38.25">
      <c r="A5" s="60"/>
      <c r="B5" s="30" t="s">
        <v>8</v>
      </c>
      <c r="C5" s="30" t="s">
        <v>9</v>
      </c>
      <c r="D5" s="30" t="s">
        <v>10</v>
      </c>
      <c r="E5" s="30" t="s">
        <v>11</v>
      </c>
      <c r="F5" s="30" t="s">
        <v>12</v>
      </c>
      <c r="G5" s="30" t="s">
        <v>13</v>
      </c>
      <c r="H5" s="30" t="s">
        <v>14</v>
      </c>
      <c r="I5" s="30" t="s">
        <v>15</v>
      </c>
      <c r="J5" s="60"/>
    </row>
    <row r="6" spans="1:10" ht="18.75" customHeight="1">
      <c r="A6" s="60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0"/>
    </row>
    <row r="7" spans="1:10" ht="17.25" customHeight="1">
      <c r="A7" s="8" t="s">
        <v>33</v>
      </c>
      <c r="B7" s="9">
        <f t="shared" ref="B7:J7" si="0">+B8+B16+B20+B23</f>
        <v>627103</v>
      </c>
      <c r="C7" s="9">
        <f t="shared" si="0"/>
        <v>779921</v>
      </c>
      <c r="D7" s="9">
        <f t="shared" si="0"/>
        <v>717943</v>
      </c>
      <c r="E7" s="9">
        <f t="shared" si="0"/>
        <v>526755</v>
      </c>
      <c r="F7" s="9">
        <f t="shared" si="0"/>
        <v>548176</v>
      </c>
      <c r="G7" s="9">
        <f t="shared" si="0"/>
        <v>825600</v>
      </c>
      <c r="H7" s="9">
        <f t="shared" si="0"/>
        <v>1239111</v>
      </c>
      <c r="I7" s="9">
        <f t="shared" si="0"/>
        <v>564617</v>
      </c>
      <c r="J7" s="9">
        <f t="shared" si="0"/>
        <v>5829226</v>
      </c>
    </row>
    <row r="8" spans="1:10" ht="17.25" customHeight="1">
      <c r="A8" s="10" t="s">
        <v>34</v>
      </c>
      <c r="B8" s="11">
        <f>B9+B12</f>
        <v>371220</v>
      </c>
      <c r="C8" s="11">
        <f t="shared" ref="C8:I8" si="1">C9+C12</f>
        <v>474683</v>
      </c>
      <c r="D8" s="11">
        <f t="shared" si="1"/>
        <v>420469</v>
      </c>
      <c r="E8" s="11">
        <f t="shared" si="1"/>
        <v>295999</v>
      </c>
      <c r="F8" s="11">
        <f t="shared" si="1"/>
        <v>324300</v>
      </c>
      <c r="G8" s="11">
        <f t="shared" si="1"/>
        <v>462110</v>
      </c>
      <c r="H8" s="11">
        <f t="shared" si="1"/>
        <v>666916</v>
      </c>
      <c r="I8" s="11">
        <f t="shared" si="1"/>
        <v>345066</v>
      </c>
      <c r="J8" s="11">
        <f t="shared" ref="J8:J23" si="2">SUM(B8:I8)</f>
        <v>3360763</v>
      </c>
    </row>
    <row r="9" spans="1:10" ht="17.25" customHeight="1">
      <c r="A9" s="15" t="s">
        <v>19</v>
      </c>
      <c r="B9" s="13">
        <f>+B10+B11</f>
        <v>44245</v>
      </c>
      <c r="C9" s="13">
        <f t="shared" ref="C9:I9" si="3">+C10+C11</f>
        <v>59977</v>
      </c>
      <c r="D9" s="13">
        <f t="shared" si="3"/>
        <v>50984</v>
      </c>
      <c r="E9" s="13">
        <f t="shared" si="3"/>
        <v>35297</v>
      </c>
      <c r="F9" s="13">
        <f t="shared" si="3"/>
        <v>38900</v>
      </c>
      <c r="G9" s="13">
        <f t="shared" si="3"/>
        <v>49013</v>
      </c>
      <c r="H9" s="13">
        <f t="shared" si="3"/>
        <v>55425</v>
      </c>
      <c r="I9" s="13">
        <f t="shared" si="3"/>
        <v>52042</v>
      </c>
      <c r="J9" s="11">
        <f t="shared" si="2"/>
        <v>385883</v>
      </c>
    </row>
    <row r="10" spans="1:10" ht="17.25" customHeight="1">
      <c r="A10" s="31" t="s">
        <v>20</v>
      </c>
      <c r="B10" s="13">
        <v>44245</v>
      </c>
      <c r="C10" s="13">
        <v>59977</v>
      </c>
      <c r="D10" s="13">
        <v>50984</v>
      </c>
      <c r="E10" s="13">
        <v>35297</v>
      </c>
      <c r="F10" s="13">
        <v>38900</v>
      </c>
      <c r="G10" s="13">
        <v>49013</v>
      </c>
      <c r="H10" s="13">
        <v>55425</v>
      </c>
      <c r="I10" s="13">
        <v>52042</v>
      </c>
      <c r="J10" s="11">
        <f>SUM(B10:I10)</f>
        <v>385883</v>
      </c>
    </row>
    <row r="11" spans="1:10" ht="17.25" customHeight="1">
      <c r="A11" s="31" t="s">
        <v>21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0" ht="17.25" customHeight="1">
      <c r="A12" s="15" t="s">
        <v>35</v>
      </c>
      <c r="B12" s="17">
        <f t="shared" ref="B12:I12" si="4">SUM(B13:B15)</f>
        <v>326975</v>
      </c>
      <c r="C12" s="17">
        <f t="shared" si="4"/>
        <v>414706</v>
      </c>
      <c r="D12" s="17">
        <f t="shared" si="4"/>
        <v>369485</v>
      </c>
      <c r="E12" s="17">
        <f t="shared" si="4"/>
        <v>260702</v>
      </c>
      <c r="F12" s="17">
        <f t="shared" si="4"/>
        <v>285400</v>
      </c>
      <c r="G12" s="17">
        <f t="shared" si="4"/>
        <v>413097</v>
      </c>
      <c r="H12" s="17">
        <f t="shared" si="4"/>
        <v>611491</v>
      </c>
      <c r="I12" s="17">
        <f t="shared" si="4"/>
        <v>293024</v>
      </c>
      <c r="J12" s="11">
        <f t="shared" si="2"/>
        <v>2974880</v>
      </c>
    </row>
    <row r="13" spans="1:10" ht="17.25" customHeight="1">
      <c r="A13" s="14" t="s">
        <v>22</v>
      </c>
      <c r="B13" s="13">
        <v>129773</v>
      </c>
      <c r="C13" s="13">
        <v>177598</v>
      </c>
      <c r="D13" s="13">
        <v>165033</v>
      </c>
      <c r="E13" s="13">
        <v>119339</v>
      </c>
      <c r="F13" s="13">
        <v>124672</v>
      </c>
      <c r="G13" s="13">
        <v>178144</v>
      </c>
      <c r="H13" s="13">
        <v>259089</v>
      </c>
      <c r="I13" s="13">
        <v>117753</v>
      </c>
      <c r="J13" s="11">
        <f t="shared" si="2"/>
        <v>1271401</v>
      </c>
    </row>
    <row r="14" spans="1:10" ht="17.25" customHeight="1">
      <c r="A14" s="14" t="s">
        <v>23</v>
      </c>
      <c r="B14" s="13">
        <v>142879</v>
      </c>
      <c r="C14" s="13">
        <v>160947</v>
      </c>
      <c r="D14" s="13">
        <v>142912</v>
      </c>
      <c r="E14" s="13">
        <v>97306</v>
      </c>
      <c r="F14" s="13">
        <v>116597</v>
      </c>
      <c r="G14" s="13">
        <v>170007</v>
      </c>
      <c r="H14" s="13">
        <v>272167</v>
      </c>
      <c r="I14" s="13">
        <v>126334</v>
      </c>
      <c r="J14" s="11">
        <f t="shared" si="2"/>
        <v>1229149</v>
      </c>
    </row>
    <row r="15" spans="1:10" ht="17.25" customHeight="1">
      <c r="A15" s="14" t="s">
        <v>24</v>
      </c>
      <c r="B15" s="13">
        <v>54323</v>
      </c>
      <c r="C15" s="13">
        <v>76161</v>
      </c>
      <c r="D15" s="13">
        <v>61540</v>
      </c>
      <c r="E15" s="13">
        <v>44057</v>
      </c>
      <c r="F15" s="13">
        <v>44131</v>
      </c>
      <c r="G15" s="13">
        <v>64946</v>
      </c>
      <c r="H15" s="13">
        <v>80235</v>
      </c>
      <c r="I15" s="13">
        <v>48937</v>
      </c>
      <c r="J15" s="11">
        <f t="shared" si="2"/>
        <v>474330</v>
      </c>
    </row>
    <row r="16" spans="1:10" ht="17.25" customHeight="1">
      <c r="A16" s="16" t="s">
        <v>25</v>
      </c>
      <c r="B16" s="11">
        <f>+B17+B18+B19</f>
        <v>213645</v>
      </c>
      <c r="C16" s="11">
        <f t="shared" ref="C16:I16" si="5">+C17+C18+C19</f>
        <v>239490</v>
      </c>
      <c r="D16" s="11">
        <f t="shared" si="5"/>
        <v>223579</v>
      </c>
      <c r="E16" s="11">
        <f t="shared" si="5"/>
        <v>173217</v>
      </c>
      <c r="F16" s="11">
        <f t="shared" si="5"/>
        <v>176800</v>
      </c>
      <c r="G16" s="11">
        <f t="shared" si="5"/>
        <v>301250</v>
      </c>
      <c r="H16" s="11">
        <f t="shared" si="5"/>
        <v>505673</v>
      </c>
      <c r="I16" s="11">
        <f t="shared" si="5"/>
        <v>178815</v>
      </c>
      <c r="J16" s="11">
        <f t="shared" si="2"/>
        <v>2012469</v>
      </c>
    </row>
    <row r="17" spans="1:10" ht="17.25" customHeight="1">
      <c r="A17" s="12" t="s">
        <v>26</v>
      </c>
      <c r="B17" s="13">
        <v>98655</v>
      </c>
      <c r="C17" s="13">
        <v>123305</v>
      </c>
      <c r="D17" s="13">
        <v>116948</v>
      </c>
      <c r="E17" s="13">
        <v>90460</v>
      </c>
      <c r="F17" s="13">
        <v>90294</v>
      </c>
      <c r="G17" s="13">
        <v>151373</v>
      </c>
      <c r="H17" s="13">
        <v>242375</v>
      </c>
      <c r="I17" s="13">
        <v>89703</v>
      </c>
      <c r="J17" s="11">
        <f t="shared" si="2"/>
        <v>1003113</v>
      </c>
    </row>
    <row r="18" spans="1:10" ht="17.25" customHeight="1">
      <c r="A18" s="12" t="s">
        <v>27</v>
      </c>
      <c r="B18" s="13">
        <v>85523</v>
      </c>
      <c r="C18" s="13">
        <v>82342</v>
      </c>
      <c r="D18" s="13">
        <v>76882</v>
      </c>
      <c r="E18" s="13">
        <v>58771</v>
      </c>
      <c r="F18" s="13">
        <v>65099</v>
      </c>
      <c r="G18" s="13">
        <v>112540</v>
      </c>
      <c r="H18" s="13">
        <v>207666</v>
      </c>
      <c r="I18" s="13">
        <v>66396</v>
      </c>
      <c r="J18" s="11">
        <f t="shared" si="2"/>
        <v>755219</v>
      </c>
    </row>
    <row r="19" spans="1:10" ht="17.25" customHeight="1">
      <c r="A19" s="12" t="s">
        <v>28</v>
      </c>
      <c r="B19" s="13">
        <v>29467</v>
      </c>
      <c r="C19" s="13">
        <v>33843</v>
      </c>
      <c r="D19" s="13">
        <v>29749</v>
      </c>
      <c r="E19" s="13">
        <v>23986</v>
      </c>
      <c r="F19" s="13">
        <v>21407</v>
      </c>
      <c r="G19" s="13">
        <v>37337</v>
      </c>
      <c r="H19" s="13">
        <v>55632</v>
      </c>
      <c r="I19" s="13">
        <v>22716</v>
      </c>
      <c r="J19" s="11">
        <f t="shared" si="2"/>
        <v>254137</v>
      </c>
    </row>
    <row r="20" spans="1:10" ht="17.25" customHeight="1">
      <c r="A20" s="16" t="s">
        <v>29</v>
      </c>
      <c r="B20" s="13">
        <v>42238</v>
      </c>
      <c r="C20" s="13">
        <v>65748</v>
      </c>
      <c r="D20" s="13">
        <v>73895</v>
      </c>
      <c r="E20" s="13">
        <v>57539</v>
      </c>
      <c r="F20" s="13">
        <v>47076</v>
      </c>
      <c r="G20" s="13">
        <v>62240</v>
      </c>
      <c r="H20" s="13">
        <v>66522</v>
      </c>
      <c r="I20" s="13">
        <v>32039</v>
      </c>
      <c r="J20" s="11">
        <f t="shared" si="2"/>
        <v>447297</v>
      </c>
    </row>
    <row r="21" spans="1:10" ht="17.25" customHeight="1">
      <c r="A21" s="12" t="s">
        <v>30</v>
      </c>
      <c r="B21" s="13">
        <f>ROUND(B$20*0.57,0)</f>
        <v>24076</v>
      </c>
      <c r="C21" s="13">
        <f>ROUND(C$20*0.57,0)</f>
        <v>37476</v>
      </c>
      <c r="D21" s="13">
        <f t="shared" ref="D21:I21" si="6">ROUND(D$20*0.57,0)</f>
        <v>42120</v>
      </c>
      <c r="E21" s="13">
        <f t="shared" si="6"/>
        <v>32797</v>
      </c>
      <c r="F21" s="13">
        <f t="shared" si="6"/>
        <v>26833</v>
      </c>
      <c r="G21" s="13">
        <f t="shared" si="6"/>
        <v>35477</v>
      </c>
      <c r="H21" s="13">
        <f t="shared" si="6"/>
        <v>37918</v>
      </c>
      <c r="I21" s="13">
        <f t="shared" si="6"/>
        <v>18262</v>
      </c>
      <c r="J21" s="11">
        <f t="shared" si="2"/>
        <v>254959</v>
      </c>
    </row>
    <row r="22" spans="1:10" ht="17.25" customHeight="1">
      <c r="A22" s="12" t="s">
        <v>31</v>
      </c>
      <c r="B22" s="13">
        <f>ROUND(B$20*0.43,0)</f>
        <v>18162</v>
      </c>
      <c r="C22" s="13">
        <f t="shared" ref="C22:I22" si="7">ROUND(C$20*0.43,0)</f>
        <v>28272</v>
      </c>
      <c r="D22" s="13">
        <f t="shared" si="7"/>
        <v>31775</v>
      </c>
      <c r="E22" s="13">
        <f t="shared" si="7"/>
        <v>24742</v>
      </c>
      <c r="F22" s="13">
        <f t="shared" si="7"/>
        <v>20243</v>
      </c>
      <c r="G22" s="13">
        <f t="shared" si="7"/>
        <v>26763</v>
      </c>
      <c r="H22" s="13">
        <f t="shared" si="7"/>
        <v>28604</v>
      </c>
      <c r="I22" s="13">
        <f t="shared" si="7"/>
        <v>13777</v>
      </c>
      <c r="J22" s="11">
        <f t="shared" si="2"/>
        <v>192338</v>
      </c>
    </row>
    <row r="23" spans="1:10" ht="34.5" customHeight="1">
      <c r="A23" s="32" t="s">
        <v>36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8697</v>
      </c>
      <c r="J23" s="11">
        <f t="shared" si="2"/>
        <v>8697</v>
      </c>
    </row>
    <row r="24" spans="1:10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0" ht="17.25" customHeight="1">
      <c r="A25" s="2" t="s">
        <v>37</v>
      </c>
      <c r="B25" s="34">
        <f>SUM(B26:B29)</f>
        <v>2.2709000000000001</v>
      </c>
      <c r="C25" s="34">
        <f t="shared" ref="C25:I25" si="8">SUM(C26:C29)</f>
        <v>2.5901443</v>
      </c>
      <c r="D25" s="34">
        <f t="shared" si="8"/>
        <v>2.7275</v>
      </c>
      <c r="E25" s="34">
        <f t="shared" si="8"/>
        <v>2.737768</v>
      </c>
      <c r="F25" s="34">
        <f t="shared" si="8"/>
        <v>2.3376999999999999</v>
      </c>
      <c r="G25" s="34">
        <f t="shared" si="8"/>
        <v>2.4076</v>
      </c>
      <c r="H25" s="34">
        <f t="shared" si="8"/>
        <v>2.0710999999999999</v>
      </c>
      <c r="I25" s="34">
        <f t="shared" si="8"/>
        <v>2.2637999999999998</v>
      </c>
      <c r="J25" s="21"/>
    </row>
    <row r="26" spans="1:10" ht="17.25" customHeight="1">
      <c r="A26" s="16" t="s">
        <v>38</v>
      </c>
      <c r="B26" s="34">
        <v>2.2709000000000001</v>
      </c>
      <c r="C26" s="34">
        <v>2.5844</v>
      </c>
      <c r="D26" s="34">
        <v>2.7275</v>
      </c>
      <c r="E26" s="34">
        <v>2.6789999999999998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0" ht="17.25" customHeight="1">
      <c r="A27" s="32" t="s">
        <v>39</v>
      </c>
      <c r="B27" s="33">
        <v>0</v>
      </c>
      <c r="C27" s="51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0" ht="17.25" customHeight="1">
      <c r="A28" s="32" t="s">
        <v>40</v>
      </c>
      <c r="B28" s="33">
        <v>0</v>
      </c>
      <c r="C28" s="33">
        <v>0</v>
      </c>
      <c r="D28" s="33">
        <v>0</v>
      </c>
      <c r="E28" s="35">
        <v>8.0318000000000001E-2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0" ht="17.25" customHeight="1">
      <c r="A29" s="32" t="s">
        <v>41</v>
      </c>
      <c r="B29" s="33">
        <v>0</v>
      </c>
      <c r="C29" s="33">
        <v>0</v>
      </c>
      <c r="D29" s="33">
        <v>0</v>
      </c>
      <c r="E29" s="35">
        <v>-2.155E-2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0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0" ht="17.25" customHeight="1">
      <c r="A31" s="2" t="s">
        <v>104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7324.69</v>
      </c>
      <c r="J31" s="24">
        <f t="shared" ref="J31:J71" si="9">SUM(B31:I31)</f>
        <v>7324.69</v>
      </c>
    </row>
    <row r="32" spans="1:10" ht="17.25" customHeight="1">
      <c r="A32" s="16" t="s">
        <v>42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9"/>
        <v>45021.66</v>
      </c>
    </row>
    <row r="33" spans="1:10" ht="17.25" customHeight="1">
      <c r="A33" s="16" t="s">
        <v>43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9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44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9"/>
        <v>0</v>
      </c>
    </row>
    <row r="36" spans="1:10" ht="17.25" customHeight="1">
      <c r="A36" s="16" t="s">
        <v>45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9"/>
        <v>0</v>
      </c>
    </row>
    <row r="37" spans="1:10" ht="17.25" customHeight="1">
      <c r="A37" s="12" t="s">
        <v>46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9"/>
        <v>0</v>
      </c>
    </row>
    <row r="38" spans="1:10" ht="17.25" customHeight="1">
      <c r="A38" s="12" t="s">
        <v>47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9"/>
        <v>0</v>
      </c>
    </row>
    <row r="39" spans="1:10" ht="17.25" customHeight="1">
      <c r="A39" s="16" t="s">
        <v>48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9"/>
        <v>0</v>
      </c>
    </row>
    <row r="40" spans="1:10" ht="17.25" customHeight="1">
      <c r="A40" s="12" t="s">
        <v>49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9"/>
        <v>0</v>
      </c>
    </row>
    <row r="41" spans="1:10" ht="17.25" customHeight="1">
      <c r="A41" s="12" t="s">
        <v>50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9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51</v>
      </c>
      <c r="B43" s="23">
        <f>+B44+B52</f>
        <v>1439061.13</v>
      </c>
      <c r="C43" s="23">
        <f t="shared" ref="C43:I43" si="10">+C44+C52</f>
        <v>2040567.08</v>
      </c>
      <c r="D43" s="23">
        <f t="shared" si="10"/>
        <v>1978545.23</v>
      </c>
      <c r="E43" s="23">
        <f t="shared" si="10"/>
        <v>1461039.4899999998</v>
      </c>
      <c r="F43" s="23">
        <f t="shared" si="10"/>
        <v>1300745.54</v>
      </c>
      <c r="G43" s="23">
        <f t="shared" si="10"/>
        <v>2005683.23</v>
      </c>
      <c r="H43" s="23">
        <f t="shared" si="10"/>
        <v>2591558.9300000002</v>
      </c>
      <c r="I43" s="23">
        <f t="shared" si="10"/>
        <v>1300679.7999999998</v>
      </c>
      <c r="J43" s="23">
        <f t="shared" si="9"/>
        <v>14117880.43</v>
      </c>
    </row>
    <row r="44" spans="1:10" ht="17.25" customHeight="1">
      <c r="A44" s="16" t="s">
        <v>52</v>
      </c>
      <c r="B44" s="24">
        <f>SUM(B45:B51)</f>
        <v>1424088.2</v>
      </c>
      <c r="C44" s="24">
        <f t="shared" ref="C44:J44" si="11">SUM(C45:C51)</f>
        <v>2020107.9300000002</v>
      </c>
      <c r="D44" s="24">
        <f t="shared" si="11"/>
        <v>1958189.53</v>
      </c>
      <c r="E44" s="24">
        <f t="shared" si="11"/>
        <v>1442132.9899999998</v>
      </c>
      <c r="F44" s="24">
        <f t="shared" si="11"/>
        <v>1281471.04</v>
      </c>
      <c r="G44" s="24">
        <f t="shared" si="11"/>
        <v>1987714.56</v>
      </c>
      <c r="H44" s="24">
        <f t="shared" si="11"/>
        <v>2566322.79</v>
      </c>
      <c r="I44" s="24">
        <f t="shared" si="11"/>
        <v>1285504.6499999999</v>
      </c>
      <c r="J44" s="24">
        <f t="shared" si="11"/>
        <v>13965531.690000001</v>
      </c>
    </row>
    <row r="45" spans="1:10" ht="17.25" customHeight="1">
      <c r="A45" s="37" t="s">
        <v>53</v>
      </c>
      <c r="B45" s="24">
        <f t="shared" ref="B45:I45" si="12">ROUND(B26*B7,2)</f>
        <v>1424088.2</v>
      </c>
      <c r="C45" s="24">
        <f t="shared" si="12"/>
        <v>2015627.83</v>
      </c>
      <c r="D45" s="24">
        <f t="shared" si="12"/>
        <v>1958189.53</v>
      </c>
      <c r="E45" s="24">
        <f t="shared" si="12"/>
        <v>1411176.65</v>
      </c>
      <c r="F45" s="24">
        <f t="shared" si="12"/>
        <v>1281471.04</v>
      </c>
      <c r="G45" s="24">
        <f t="shared" si="12"/>
        <v>1987714.56</v>
      </c>
      <c r="H45" s="24">
        <f t="shared" si="12"/>
        <v>2566322.79</v>
      </c>
      <c r="I45" s="24">
        <f t="shared" si="12"/>
        <v>1278179.96</v>
      </c>
      <c r="J45" s="24">
        <f t="shared" si="9"/>
        <v>13922770.560000002</v>
      </c>
    </row>
    <row r="46" spans="1:10" ht="17.25" customHeight="1">
      <c r="A46" s="37" t="s">
        <v>54</v>
      </c>
      <c r="B46" s="20">
        <v>0</v>
      </c>
      <c r="C46" s="24">
        <f>ROUND(C27*C7,2)</f>
        <v>4480.1000000000004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9"/>
        <v>4480.1000000000004</v>
      </c>
    </row>
    <row r="47" spans="1:10" ht="17.25" customHeight="1">
      <c r="A47" s="37" t="s">
        <v>55</v>
      </c>
      <c r="B47" s="20">
        <v>0</v>
      </c>
      <c r="C47" s="20">
        <v>0</v>
      </c>
      <c r="D47" s="20">
        <v>0</v>
      </c>
      <c r="E47" s="38">
        <v>42307.91</v>
      </c>
      <c r="F47" s="20">
        <v>0</v>
      </c>
      <c r="G47" s="20">
        <v>0</v>
      </c>
      <c r="H47" s="20">
        <v>0</v>
      </c>
      <c r="I47" s="20">
        <v>0</v>
      </c>
      <c r="J47" s="24">
        <f t="shared" si="9"/>
        <v>42307.91</v>
      </c>
    </row>
    <row r="48" spans="1:10" ht="17.25" customHeight="1">
      <c r="A48" s="37" t="s">
        <v>56</v>
      </c>
      <c r="B48" s="20">
        <v>0</v>
      </c>
      <c r="C48" s="20">
        <v>0</v>
      </c>
      <c r="D48" s="20">
        <v>0</v>
      </c>
      <c r="E48" s="38">
        <f>ROUND(E7*E29,2)</f>
        <v>-11351.57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-11351.57</v>
      </c>
    </row>
    <row r="49" spans="1:10" ht="17.25" customHeight="1">
      <c r="A49" s="12" t="s">
        <v>57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7324.69</v>
      </c>
      <c r="J49" s="24">
        <f>SUM(B49:I49)</f>
        <v>7324.69</v>
      </c>
    </row>
    <row r="50" spans="1:10" ht="17.25" customHeight="1">
      <c r="A50" s="12" t="s">
        <v>58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9"/>
        <v>0</v>
      </c>
    </row>
    <row r="51" spans="1:10" ht="17.25" customHeight="1">
      <c r="A51" s="12" t="s">
        <v>59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9"/>
        <v>0</v>
      </c>
    </row>
    <row r="52" spans="1:10" ht="17.25" customHeight="1">
      <c r="A52" s="16" t="s">
        <v>60</v>
      </c>
      <c r="B52" s="39">
        <v>14972.93</v>
      </c>
      <c r="C52" s="39">
        <v>20459.150000000001</v>
      </c>
      <c r="D52" s="39">
        <v>20355.7</v>
      </c>
      <c r="E52" s="39">
        <v>18906.5</v>
      </c>
      <c r="F52" s="39">
        <v>19274.5</v>
      </c>
      <c r="G52" s="39">
        <v>17968.669999999998</v>
      </c>
      <c r="H52" s="39">
        <v>25236.14</v>
      </c>
      <c r="I52" s="39">
        <v>15175.15</v>
      </c>
      <c r="J52" s="39">
        <f>SUM(B52:I52)</f>
        <v>152348.74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4"/>
      <c r="B54" s="55"/>
      <c r="C54" s="55"/>
      <c r="D54" s="55"/>
      <c r="E54" s="55"/>
      <c r="F54" s="55"/>
      <c r="G54" s="55"/>
      <c r="H54" s="55"/>
      <c r="I54" s="55"/>
      <c r="J54" s="55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61</v>
      </c>
      <c r="B56" s="38">
        <f t="shared" ref="B56:I56" si="13">+B57+B64+B86+B87</f>
        <v>-259109.64</v>
      </c>
      <c r="C56" s="38">
        <f t="shared" si="13"/>
        <v>-210722.18999999997</v>
      </c>
      <c r="D56" s="38">
        <f t="shared" si="13"/>
        <v>-204119.15</v>
      </c>
      <c r="E56" s="38">
        <f t="shared" si="13"/>
        <v>-163170.85</v>
      </c>
      <c r="F56" s="38">
        <f t="shared" si="13"/>
        <v>-266996.99</v>
      </c>
      <c r="G56" s="38">
        <f t="shared" si="13"/>
        <v>-272655.73</v>
      </c>
      <c r="H56" s="38">
        <f t="shared" si="13"/>
        <v>-271382.21999999997</v>
      </c>
      <c r="I56" s="38">
        <f t="shared" si="13"/>
        <v>-169998.07999999999</v>
      </c>
      <c r="J56" s="38">
        <f t="shared" si="9"/>
        <v>-1818154.8499999999</v>
      </c>
    </row>
    <row r="57" spans="1:10" ht="18.75" customHeight="1">
      <c r="A57" s="16" t="s">
        <v>102</v>
      </c>
      <c r="B57" s="38">
        <f t="shared" ref="B57:I57" si="14">B58+B59+B60+B61+B62+B63</f>
        <v>-245051.66</v>
      </c>
      <c r="C57" s="38">
        <f t="shared" si="14"/>
        <v>-190111.61</v>
      </c>
      <c r="D57" s="38">
        <f t="shared" si="14"/>
        <v>-183700.02</v>
      </c>
      <c r="E57" s="38">
        <f t="shared" si="14"/>
        <v>-105891</v>
      </c>
      <c r="F57" s="38">
        <f t="shared" si="14"/>
        <v>-251967.49</v>
      </c>
      <c r="G57" s="38">
        <f t="shared" si="14"/>
        <v>-253670.97</v>
      </c>
      <c r="H57" s="38">
        <f t="shared" si="14"/>
        <v>-243028.12</v>
      </c>
      <c r="I57" s="38">
        <f t="shared" si="14"/>
        <v>-156126</v>
      </c>
      <c r="J57" s="38">
        <f t="shared" si="9"/>
        <v>-1629546.87</v>
      </c>
    </row>
    <row r="58" spans="1:10" ht="18.75" customHeight="1">
      <c r="A58" s="12" t="s">
        <v>103</v>
      </c>
      <c r="B58" s="38">
        <f>-ROUND(B9*$D$3,2)</f>
        <v>-132735</v>
      </c>
      <c r="C58" s="38">
        <f t="shared" ref="C58:I58" si="15">-ROUND(C9*$D$3,2)</f>
        <v>-179931</v>
      </c>
      <c r="D58" s="38">
        <f t="shared" si="15"/>
        <v>-152952</v>
      </c>
      <c r="E58" s="38">
        <f t="shared" si="15"/>
        <v>-105891</v>
      </c>
      <c r="F58" s="38">
        <f t="shared" si="15"/>
        <v>-116700</v>
      </c>
      <c r="G58" s="38">
        <f t="shared" si="15"/>
        <v>-147039</v>
      </c>
      <c r="H58" s="38">
        <f t="shared" si="15"/>
        <v>-166275</v>
      </c>
      <c r="I58" s="38">
        <f t="shared" si="15"/>
        <v>-156126</v>
      </c>
      <c r="J58" s="38">
        <f t="shared" si="9"/>
        <v>-1157649</v>
      </c>
    </row>
    <row r="59" spans="1:10" ht="18.75" customHeight="1">
      <c r="A59" s="12" t="s">
        <v>62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f>SUM(B59:I59)</f>
        <v>0</v>
      </c>
    </row>
    <row r="60" spans="1:10" ht="18.75" customHeight="1">
      <c r="A60" s="12" t="s">
        <v>63</v>
      </c>
      <c r="B60" s="52">
        <v>-2097</v>
      </c>
      <c r="C60" s="52">
        <v>-1365</v>
      </c>
      <c r="D60" s="52">
        <v>-960</v>
      </c>
      <c r="E60" s="20">
        <v>0</v>
      </c>
      <c r="F60" s="52">
        <v>-1626</v>
      </c>
      <c r="G60" s="52">
        <v>-954</v>
      </c>
      <c r="H60" s="52">
        <v>-753</v>
      </c>
      <c r="I60" s="20">
        <v>0</v>
      </c>
      <c r="J60" s="38">
        <f t="shared" si="9"/>
        <v>-7755</v>
      </c>
    </row>
    <row r="61" spans="1:10" ht="18.75" customHeight="1">
      <c r="A61" s="12" t="s">
        <v>64</v>
      </c>
      <c r="B61" s="52">
        <v>-1614</v>
      </c>
      <c r="C61" s="52">
        <v>-663</v>
      </c>
      <c r="D61" s="52">
        <v>-630</v>
      </c>
      <c r="E61" s="20">
        <v>0</v>
      </c>
      <c r="F61" s="52">
        <v>-1563</v>
      </c>
      <c r="G61" s="52">
        <v>-342</v>
      </c>
      <c r="H61" s="52">
        <v>-333</v>
      </c>
      <c r="I61" s="20">
        <v>0</v>
      </c>
      <c r="J61" s="38">
        <f t="shared" si="9"/>
        <v>-5145</v>
      </c>
    </row>
    <row r="62" spans="1:10" ht="18.75" customHeight="1">
      <c r="A62" s="12" t="s">
        <v>65</v>
      </c>
      <c r="B62" s="52">
        <v>-108521.66</v>
      </c>
      <c r="C62" s="52">
        <v>-7956.61</v>
      </c>
      <c r="D62" s="52">
        <v>-29102.02</v>
      </c>
      <c r="E62" s="20">
        <v>0</v>
      </c>
      <c r="F62" s="52">
        <v>-131938.49</v>
      </c>
      <c r="G62" s="52">
        <v>-105335.97</v>
      </c>
      <c r="H62" s="52">
        <v>-75667.12</v>
      </c>
      <c r="I62" s="20">
        <v>0</v>
      </c>
      <c r="J62" s="38">
        <f>SUM(B62:I62)</f>
        <v>-458521.87</v>
      </c>
    </row>
    <row r="63" spans="1:10" ht="18.75" customHeight="1">
      <c r="A63" s="12" t="s">
        <v>66</v>
      </c>
      <c r="B63" s="52">
        <v>-84</v>
      </c>
      <c r="C63" s="52">
        <v>-196</v>
      </c>
      <c r="D63" s="20">
        <v>-56</v>
      </c>
      <c r="E63" s="20">
        <v>0</v>
      </c>
      <c r="F63" s="20">
        <v>-140</v>
      </c>
      <c r="G63" s="20">
        <v>0</v>
      </c>
      <c r="H63" s="20">
        <v>0</v>
      </c>
      <c r="I63" s="20">
        <v>0</v>
      </c>
      <c r="J63" s="38">
        <f t="shared" si="9"/>
        <v>-476</v>
      </c>
    </row>
    <row r="64" spans="1:10" ht="18.75" customHeight="1">
      <c r="A64" s="16" t="s">
        <v>107</v>
      </c>
      <c r="B64" s="52">
        <f>SUM(B65:B85)</f>
        <v>-14057.98</v>
      </c>
      <c r="C64" s="52">
        <f t="shared" ref="C64:I64" si="16">SUM(C65:C85)</f>
        <v>-20610.579999999998</v>
      </c>
      <c r="D64" s="52">
        <f t="shared" si="16"/>
        <v>-20419.129999999997</v>
      </c>
      <c r="E64" s="52">
        <f t="shared" si="16"/>
        <v>-57279.85</v>
      </c>
      <c r="F64" s="52">
        <f t="shared" si="16"/>
        <v>-15029.5</v>
      </c>
      <c r="G64" s="52">
        <f t="shared" si="16"/>
        <v>-18984.760000000002</v>
      </c>
      <c r="H64" s="52">
        <f t="shared" si="16"/>
        <v>-28354.100000000002</v>
      </c>
      <c r="I64" s="52">
        <f t="shared" si="16"/>
        <v>-13872.08</v>
      </c>
      <c r="J64" s="38">
        <f t="shared" si="9"/>
        <v>-188607.97999999998</v>
      </c>
    </row>
    <row r="65" spans="1:10" ht="18.75" customHeight="1">
      <c r="A65" s="12" t="s">
        <v>67</v>
      </c>
      <c r="B65" s="20">
        <v>0</v>
      </c>
      <c r="C65" s="20">
        <v>0</v>
      </c>
      <c r="D65" s="20">
        <v>0</v>
      </c>
      <c r="E65" s="20">
        <v>0</v>
      </c>
      <c r="F65" s="38">
        <v>-1500.66</v>
      </c>
      <c r="G65" s="20">
        <v>0</v>
      </c>
      <c r="H65" s="20">
        <v>0</v>
      </c>
      <c r="I65" s="20">
        <v>0</v>
      </c>
      <c r="J65" s="38">
        <f t="shared" si="9"/>
        <v>-1500.66</v>
      </c>
    </row>
    <row r="66" spans="1:10" ht="18.75" customHeight="1">
      <c r="A66" s="12" t="s">
        <v>68</v>
      </c>
      <c r="B66" s="20">
        <v>0</v>
      </c>
      <c r="C66" s="38">
        <v>-202.91</v>
      </c>
      <c r="D66" s="38">
        <v>-23.61</v>
      </c>
      <c r="E66" s="20">
        <v>0</v>
      </c>
      <c r="F66" s="20">
        <v>0</v>
      </c>
      <c r="G66" s="20">
        <v>0</v>
      </c>
      <c r="H66" s="38">
        <v>-23.61</v>
      </c>
      <c r="I66" s="20">
        <v>0</v>
      </c>
      <c r="J66" s="38">
        <f>SUM(B66:I66)</f>
        <v>-250.13</v>
      </c>
    </row>
    <row r="67" spans="1:10" ht="18.75" customHeight="1">
      <c r="A67" s="12" t="s">
        <v>69</v>
      </c>
      <c r="B67" s="20">
        <v>0</v>
      </c>
      <c r="C67" s="20">
        <v>0</v>
      </c>
      <c r="D67" s="38">
        <v>-1103.33</v>
      </c>
      <c r="E67" s="38">
        <v>-1849.5</v>
      </c>
      <c r="F67" s="20">
        <v>0</v>
      </c>
      <c r="G67" s="38">
        <v>-393.33</v>
      </c>
      <c r="H67" s="20">
        <v>0</v>
      </c>
      <c r="I67" s="20">
        <v>0</v>
      </c>
      <c r="J67" s="38">
        <f t="shared" si="9"/>
        <v>-3346.16</v>
      </c>
    </row>
    <row r="68" spans="1:10" ht="18.75" customHeight="1">
      <c r="A68" s="12" t="s">
        <v>70</v>
      </c>
      <c r="B68" s="20">
        <v>0</v>
      </c>
      <c r="C68" s="20">
        <v>0</v>
      </c>
      <c r="D68" s="20">
        <v>0</v>
      </c>
      <c r="E68" s="38">
        <v>-40000</v>
      </c>
      <c r="F68" s="20">
        <v>0</v>
      </c>
      <c r="G68" s="20">
        <v>0</v>
      </c>
      <c r="H68" s="20">
        <v>0</v>
      </c>
      <c r="I68" s="20">
        <v>0</v>
      </c>
      <c r="J68" s="53">
        <f t="shared" si="9"/>
        <v>-40000</v>
      </c>
    </row>
    <row r="69" spans="1:10" ht="18.75" customHeight="1">
      <c r="A69" s="37" t="s">
        <v>71</v>
      </c>
      <c r="B69" s="38">
        <v>-14057.98</v>
      </c>
      <c r="C69" s="38">
        <v>-20407.669999999998</v>
      </c>
      <c r="D69" s="38">
        <v>-19292.189999999999</v>
      </c>
      <c r="E69" s="38">
        <v>-14930.35</v>
      </c>
      <c r="F69" s="38">
        <v>-13528.84</v>
      </c>
      <c r="G69" s="38">
        <v>-18591.43</v>
      </c>
      <c r="H69" s="38">
        <v>-28330.49</v>
      </c>
      <c r="I69" s="38">
        <v>-13872.08</v>
      </c>
      <c r="J69" s="53">
        <f t="shared" si="9"/>
        <v>-143011.03</v>
      </c>
    </row>
    <row r="70" spans="1:10" ht="18.75" customHeight="1">
      <c r="A70" s="12" t="s">
        <v>72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73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1:10" ht="18.75" customHeight="1">
      <c r="A72" s="12" t="s">
        <v>74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75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76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77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78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79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</row>
    <row r="78" spans="1:10" ht="18.75" customHeight="1">
      <c r="A78" s="12" t="s">
        <v>80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81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105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1:10" ht="18.75" customHeight="1">
      <c r="A81" s="12" t="s">
        <v>108</v>
      </c>
      <c r="B81" s="20">
        <v>0</v>
      </c>
      <c r="C81" s="20">
        <v>0</v>
      </c>
      <c r="D81" s="20">
        <v>0</v>
      </c>
      <c r="E81" s="38">
        <v>-500</v>
      </c>
      <c r="F81" s="20">
        <v>0</v>
      </c>
      <c r="G81" s="20">
        <v>0</v>
      </c>
      <c r="H81" s="20">
        <v>0</v>
      </c>
      <c r="I81" s="20">
        <v>0</v>
      </c>
      <c r="J81" s="53">
        <f>SUM(B81:I81)</f>
        <v>-500</v>
      </c>
    </row>
    <row r="82" spans="1:10" ht="18.75" customHeight="1">
      <c r="A82" s="12" t="s">
        <v>109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0" ht="18.75" customHeight="1">
      <c r="A83" s="12" t="s">
        <v>118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1:10" ht="18.75" customHeight="1">
      <c r="A84" s="12" t="s">
        <v>119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1:10" ht="18.75" customHeight="1">
      <c r="A85" s="12" t="s">
        <v>120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</row>
    <row r="86" spans="1:10" ht="18.75" customHeight="1">
      <c r="A86" s="16" t="s">
        <v>121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</row>
    <row r="87" spans="1:10" ht="18.75" customHeight="1">
      <c r="A87" s="16" t="s">
        <v>117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</row>
    <row r="88" spans="1:10" ht="18.75" customHeight="1">
      <c r="A88" s="16"/>
      <c r="B88" s="21"/>
      <c r="C88" s="21"/>
      <c r="D88" s="21"/>
      <c r="E88" s="21"/>
      <c r="F88" s="21"/>
      <c r="G88" s="21"/>
      <c r="H88" s="21"/>
      <c r="I88" s="21"/>
      <c r="J88" s="21">
        <f>SUM(B88:I88)</f>
        <v>0</v>
      </c>
    </row>
    <row r="89" spans="1:10" ht="18.75" customHeight="1">
      <c r="A89" s="16" t="s">
        <v>111</v>
      </c>
      <c r="B89" s="25">
        <f t="shared" ref="B89:I89" si="17">+B90+B91</f>
        <v>1179951.49</v>
      </c>
      <c r="C89" s="25">
        <f t="shared" si="17"/>
        <v>1829844.8900000001</v>
      </c>
      <c r="D89" s="25">
        <f t="shared" si="17"/>
        <v>1774426.08</v>
      </c>
      <c r="E89" s="25">
        <f t="shared" si="17"/>
        <v>1297868.6399999997</v>
      </c>
      <c r="F89" s="25">
        <f t="shared" si="17"/>
        <v>1033748.55</v>
      </c>
      <c r="G89" s="25">
        <f t="shared" si="17"/>
        <v>1733027.5</v>
      </c>
      <c r="H89" s="25">
        <f t="shared" si="17"/>
        <v>2320176.71</v>
      </c>
      <c r="I89" s="25">
        <f t="shared" si="17"/>
        <v>1130681.7199999997</v>
      </c>
      <c r="J89" s="53">
        <f>SUM(B89:I89)</f>
        <v>12299725.579999998</v>
      </c>
    </row>
    <row r="90" spans="1:10" ht="18.75" customHeight="1">
      <c r="A90" s="16" t="s">
        <v>110</v>
      </c>
      <c r="B90" s="25">
        <f t="shared" ref="B90:I90" si="18">+B44+B57+B64+B86</f>
        <v>1164978.56</v>
      </c>
      <c r="C90" s="25">
        <f t="shared" si="18"/>
        <v>1809385.7400000002</v>
      </c>
      <c r="D90" s="25">
        <f t="shared" si="18"/>
        <v>1754070.3800000001</v>
      </c>
      <c r="E90" s="25">
        <f t="shared" si="18"/>
        <v>1278962.1399999997</v>
      </c>
      <c r="F90" s="25">
        <f t="shared" si="18"/>
        <v>1014474.05</v>
      </c>
      <c r="G90" s="25">
        <f t="shared" si="18"/>
        <v>1715058.83</v>
      </c>
      <c r="H90" s="25">
        <f t="shared" si="18"/>
        <v>2294940.5699999998</v>
      </c>
      <c r="I90" s="25">
        <f t="shared" si="18"/>
        <v>1115506.5699999998</v>
      </c>
      <c r="J90" s="53">
        <f>SUM(B90:I90)</f>
        <v>12147376.84</v>
      </c>
    </row>
    <row r="91" spans="1:10" ht="18.75" customHeight="1">
      <c r="A91" s="16" t="s">
        <v>114</v>
      </c>
      <c r="B91" s="25">
        <f t="shared" ref="B91:I91" si="19">IF(+B52+B87+B92&lt;0,0,(B52+B87+B92))</f>
        <v>14972.93</v>
      </c>
      <c r="C91" s="25">
        <f t="shared" si="19"/>
        <v>20459.150000000001</v>
      </c>
      <c r="D91" s="25">
        <f t="shared" si="19"/>
        <v>20355.7</v>
      </c>
      <c r="E91" s="20">
        <f t="shared" si="19"/>
        <v>18906.5</v>
      </c>
      <c r="F91" s="25">
        <f t="shared" si="19"/>
        <v>19274.5</v>
      </c>
      <c r="G91" s="20">
        <f t="shared" si="19"/>
        <v>17968.669999999998</v>
      </c>
      <c r="H91" s="25">
        <f t="shared" si="19"/>
        <v>25236.14</v>
      </c>
      <c r="I91" s="20">
        <f t="shared" si="19"/>
        <v>15175.15</v>
      </c>
      <c r="J91" s="53">
        <f>SUM(B91:I91)</f>
        <v>152348.74</v>
      </c>
    </row>
    <row r="92" spans="1:10" ht="18" customHeight="1">
      <c r="A92" s="16" t="s">
        <v>112</v>
      </c>
      <c r="B92" s="20">
        <v>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1">
        <f>SUM(B92:I92)</f>
        <v>0</v>
      </c>
    </row>
    <row r="93" spans="1:10" ht="18.75" customHeight="1">
      <c r="A93" s="16" t="s">
        <v>113</v>
      </c>
      <c r="B93" s="20"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</row>
    <row r="94" spans="1:10" ht="18.75" customHeight="1">
      <c r="A94" s="2"/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/>
    </row>
    <row r="95" spans="1:10" ht="18.75" customHeight="1">
      <c r="A95" s="40"/>
      <c r="B95" s="41">
        <v>0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/>
    </row>
    <row r="96" spans="1:10" ht="18.75" customHeight="1">
      <c r="A96" s="8"/>
      <c r="B96" s="50">
        <v>0</v>
      </c>
      <c r="C96" s="50">
        <v>0</v>
      </c>
      <c r="D96" s="50">
        <v>0</v>
      </c>
      <c r="E96" s="50">
        <v>0</v>
      </c>
      <c r="F96" s="50">
        <v>0</v>
      </c>
      <c r="G96" s="50">
        <v>0</v>
      </c>
      <c r="H96" s="50">
        <v>0</v>
      </c>
      <c r="I96" s="50">
        <v>0</v>
      </c>
      <c r="J96" s="50"/>
    </row>
    <row r="97" spans="1:10" ht="18.75" customHeight="1">
      <c r="A97" s="26" t="s">
        <v>82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45">
        <f>SUM(J98:J118)</f>
        <v>12299725.570000002</v>
      </c>
    </row>
    <row r="98" spans="1:10" ht="18.75" customHeight="1">
      <c r="A98" s="27" t="s">
        <v>83</v>
      </c>
      <c r="B98" s="28">
        <v>149259.37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f t="shared" ref="J98:J118" si="20">SUM(B98:I98)</f>
        <v>149259.37</v>
      </c>
    </row>
    <row r="99" spans="1:10" ht="18.75" customHeight="1">
      <c r="A99" s="27" t="s">
        <v>84</v>
      </c>
      <c r="B99" s="28">
        <v>1030692.13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f t="shared" si="20"/>
        <v>1030692.13</v>
      </c>
    </row>
    <row r="100" spans="1:10" ht="18.75" customHeight="1">
      <c r="A100" s="27" t="s">
        <v>85</v>
      </c>
      <c r="B100" s="44">
        <v>0</v>
      </c>
      <c r="C100" s="28">
        <f>+C89</f>
        <v>1829844.8900000001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f t="shared" si="20"/>
        <v>1829844.8900000001</v>
      </c>
    </row>
    <row r="101" spans="1:10" ht="18.75" customHeight="1">
      <c r="A101" s="27" t="s">
        <v>86</v>
      </c>
      <c r="B101" s="44">
        <v>0</v>
      </c>
      <c r="C101" s="44">
        <v>0</v>
      </c>
      <c r="D101" s="28">
        <f>+D89</f>
        <v>1774426.08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f t="shared" si="20"/>
        <v>1774426.08</v>
      </c>
    </row>
    <row r="102" spans="1:10" ht="18.75" customHeight="1">
      <c r="A102" s="27" t="s">
        <v>87</v>
      </c>
      <c r="B102" s="44">
        <v>0</v>
      </c>
      <c r="C102" s="44">
        <v>0</v>
      </c>
      <c r="D102" s="44">
        <v>0</v>
      </c>
      <c r="E102" s="28">
        <v>439067.69</v>
      </c>
      <c r="F102" s="44">
        <v>0</v>
      </c>
      <c r="G102" s="44">
        <v>0</v>
      </c>
      <c r="H102" s="44">
        <v>0</v>
      </c>
      <c r="I102" s="44">
        <v>0</v>
      </c>
      <c r="J102" s="45">
        <f t="shared" si="20"/>
        <v>439067.69</v>
      </c>
    </row>
    <row r="103" spans="1:10" ht="18.75" customHeight="1">
      <c r="A103" s="27" t="s">
        <v>115</v>
      </c>
      <c r="B103" s="44">
        <v>0</v>
      </c>
      <c r="C103" s="44">
        <v>0</v>
      </c>
      <c r="D103" s="44">
        <v>0</v>
      </c>
      <c r="E103" s="28">
        <v>268719.65999999997</v>
      </c>
      <c r="F103" s="44">
        <v>0</v>
      </c>
      <c r="G103" s="44">
        <v>0</v>
      </c>
      <c r="H103" s="44">
        <v>0</v>
      </c>
      <c r="I103" s="44">
        <v>0</v>
      </c>
      <c r="J103" s="45">
        <f t="shared" si="20"/>
        <v>268719.65999999997</v>
      </c>
    </row>
    <row r="104" spans="1:10" ht="18.75" customHeight="1">
      <c r="A104" s="27" t="s">
        <v>116</v>
      </c>
      <c r="B104" s="44">
        <v>0</v>
      </c>
      <c r="C104" s="44">
        <v>0</v>
      </c>
      <c r="D104" s="44">
        <v>0</v>
      </c>
      <c r="E104" s="28">
        <v>581512.23</v>
      </c>
      <c r="F104" s="44">
        <v>0</v>
      </c>
      <c r="G104" s="44">
        <v>0</v>
      </c>
      <c r="H104" s="44">
        <v>0</v>
      </c>
      <c r="I104" s="44">
        <v>0</v>
      </c>
      <c r="J104" s="45">
        <f t="shared" si="20"/>
        <v>581512.23</v>
      </c>
    </row>
    <row r="105" spans="1:10" ht="18.75" customHeight="1">
      <c r="A105" s="27" t="s">
        <v>88</v>
      </c>
      <c r="B105" s="44">
        <v>0</v>
      </c>
      <c r="C105" s="44">
        <v>0</v>
      </c>
      <c r="D105" s="44">
        <v>0</v>
      </c>
      <c r="E105" s="28">
        <v>8569.0499999999993</v>
      </c>
      <c r="F105" s="44">
        <v>0</v>
      </c>
      <c r="G105" s="44">
        <v>0</v>
      </c>
      <c r="H105" s="44">
        <v>0</v>
      </c>
      <c r="I105" s="44">
        <v>0</v>
      </c>
      <c r="J105" s="45">
        <f t="shared" si="20"/>
        <v>8569.0499999999993</v>
      </c>
    </row>
    <row r="106" spans="1:10" ht="18.75" customHeight="1">
      <c r="A106" s="27" t="s">
        <v>89</v>
      </c>
      <c r="B106" s="44">
        <v>0</v>
      </c>
      <c r="C106" s="44">
        <v>0</v>
      </c>
      <c r="D106" s="44">
        <v>0</v>
      </c>
      <c r="E106" s="44">
        <v>0</v>
      </c>
      <c r="F106" s="28">
        <f>+F89</f>
        <v>1033748.55</v>
      </c>
      <c r="G106" s="44">
        <v>0</v>
      </c>
      <c r="H106" s="44">
        <v>0</v>
      </c>
      <c r="I106" s="44">
        <v>0</v>
      </c>
      <c r="J106" s="45">
        <f t="shared" si="20"/>
        <v>1033748.55</v>
      </c>
    </row>
    <row r="107" spans="1:10" ht="18.75" customHeight="1">
      <c r="A107" s="27" t="s">
        <v>90</v>
      </c>
      <c r="B107" s="44">
        <v>0</v>
      </c>
      <c r="C107" s="44">
        <v>0</v>
      </c>
      <c r="D107" s="44">
        <v>0</v>
      </c>
      <c r="E107" s="44">
        <v>0</v>
      </c>
      <c r="F107" s="44">
        <v>0</v>
      </c>
      <c r="G107" s="28">
        <v>217116</v>
      </c>
      <c r="H107" s="44">
        <v>0</v>
      </c>
      <c r="I107" s="44">
        <v>0</v>
      </c>
      <c r="J107" s="45">
        <f t="shared" si="20"/>
        <v>217116</v>
      </c>
    </row>
    <row r="108" spans="1:10" ht="18.75" customHeight="1">
      <c r="A108" s="27" t="s">
        <v>91</v>
      </c>
      <c r="B108" s="44">
        <v>0</v>
      </c>
      <c r="C108" s="44">
        <v>0</v>
      </c>
      <c r="D108" s="44">
        <v>0</v>
      </c>
      <c r="E108" s="44">
        <v>0</v>
      </c>
      <c r="F108" s="44">
        <v>0</v>
      </c>
      <c r="G108" s="28">
        <v>302413.3</v>
      </c>
      <c r="H108" s="44">
        <v>0</v>
      </c>
      <c r="I108" s="44">
        <v>0</v>
      </c>
      <c r="J108" s="45">
        <f t="shared" si="20"/>
        <v>302413.3</v>
      </c>
    </row>
    <row r="109" spans="1:10" ht="18.75" customHeight="1">
      <c r="A109" s="27" t="s">
        <v>92</v>
      </c>
      <c r="B109" s="44">
        <v>0</v>
      </c>
      <c r="C109" s="44">
        <v>0</v>
      </c>
      <c r="D109" s="44">
        <v>0</v>
      </c>
      <c r="E109" s="44">
        <v>0</v>
      </c>
      <c r="F109" s="44">
        <v>0</v>
      </c>
      <c r="G109" s="28">
        <v>451839.81</v>
      </c>
      <c r="H109" s="44">
        <v>0</v>
      </c>
      <c r="I109" s="44">
        <v>0</v>
      </c>
      <c r="J109" s="45">
        <f t="shared" si="20"/>
        <v>451839.81</v>
      </c>
    </row>
    <row r="110" spans="1:10" ht="18.75" customHeight="1">
      <c r="A110" s="27" t="s">
        <v>93</v>
      </c>
      <c r="B110" s="44">
        <v>0</v>
      </c>
      <c r="C110" s="44">
        <v>0</v>
      </c>
      <c r="D110" s="44">
        <v>0</v>
      </c>
      <c r="E110" s="44">
        <v>0</v>
      </c>
      <c r="F110" s="44">
        <v>0</v>
      </c>
      <c r="G110" s="28">
        <v>761658.39</v>
      </c>
      <c r="H110" s="44">
        <v>0</v>
      </c>
      <c r="I110" s="44">
        <v>0</v>
      </c>
      <c r="J110" s="45">
        <f t="shared" si="20"/>
        <v>761658.39</v>
      </c>
    </row>
    <row r="111" spans="1:10" ht="18.75" customHeight="1">
      <c r="A111" s="27" t="s">
        <v>94</v>
      </c>
      <c r="B111" s="44">
        <v>0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28">
        <v>680037.16</v>
      </c>
      <c r="I111" s="44">
        <v>0</v>
      </c>
      <c r="J111" s="45">
        <f t="shared" si="20"/>
        <v>680037.16</v>
      </c>
    </row>
    <row r="112" spans="1:10" ht="18.75" customHeight="1">
      <c r="A112" s="27" t="s">
        <v>95</v>
      </c>
      <c r="B112" s="44">
        <v>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28">
        <v>53768.12</v>
      </c>
      <c r="I112" s="44">
        <v>0</v>
      </c>
      <c r="J112" s="45">
        <f t="shared" si="20"/>
        <v>53768.12</v>
      </c>
    </row>
    <row r="113" spans="1:10" ht="18.75" customHeight="1">
      <c r="A113" s="27" t="s">
        <v>96</v>
      </c>
      <c r="B113" s="44">
        <v>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28">
        <v>375934.82</v>
      </c>
      <c r="I113" s="44">
        <v>0</v>
      </c>
      <c r="J113" s="45">
        <f t="shared" si="20"/>
        <v>375934.82</v>
      </c>
    </row>
    <row r="114" spans="1:10" ht="18.75" customHeight="1">
      <c r="A114" s="27" t="s">
        <v>97</v>
      </c>
      <c r="B114" s="44">
        <v>0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28">
        <v>321826.46999999997</v>
      </c>
      <c r="I114" s="44">
        <v>0</v>
      </c>
      <c r="J114" s="45">
        <f t="shared" si="20"/>
        <v>321826.46999999997</v>
      </c>
    </row>
    <row r="115" spans="1:10" ht="18.75" customHeight="1">
      <c r="A115" s="27" t="s">
        <v>98</v>
      </c>
      <c r="B115" s="44">
        <v>0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28">
        <v>888610.13</v>
      </c>
      <c r="I115" s="44">
        <v>0</v>
      </c>
      <c r="J115" s="45">
        <f t="shared" si="20"/>
        <v>888610.13</v>
      </c>
    </row>
    <row r="116" spans="1:10" ht="18.75" customHeight="1">
      <c r="A116" s="27" t="s">
        <v>99</v>
      </c>
      <c r="B116" s="44">
        <v>0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</row>
    <row r="117" spans="1:10" ht="18.75" customHeight="1">
      <c r="A117" s="27" t="s">
        <v>100</v>
      </c>
      <c r="B117" s="44">
        <v>0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28">
        <v>406829.88</v>
      </c>
      <c r="J117" s="45">
        <f t="shared" si="20"/>
        <v>406829.88</v>
      </c>
    </row>
    <row r="118" spans="1:10" ht="18.75" customHeight="1">
      <c r="A118" s="29" t="s">
        <v>101</v>
      </c>
      <c r="B118" s="46">
        <v>0</v>
      </c>
      <c r="C118" s="46">
        <v>0</v>
      </c>
      <c r="D118" s="46">
        <v>0</v>
      </c>
      <c r="E118" s="46">
        <v>0</v>
      </c>
      <c r="F118" s="46">
        <v>0</v>
      </c>
      <c r="G118" s="46">
        <v>0</v>
      </c>
      <c r="H118" s="46">
        <v>0</v>
      </c>
      <c r="I118" s="47">
        <v>723851.84</v>
      </c>
      <c r="J118" s="48">
        <f t="shared" si="20"/>
        <v>723851.84</v>
      </c>
    </row>
    <row r="119" spans="1:10" ht="18.75" customHeight="1">
      <c r="A119" s="49"/>
      <c r="B119" s="56"/>
      <c r="C119" s="56"/>
      <c r="D119" s="56"/>
      <c r="E119" s="56"/>
      <c r="F119" s="56"/>
      <c r="G119" s="56"/>
      <c r="H119" s="56"/>
      <c r="I119" s="56"/>
      <c r="J119" s="57"/>
    </row>
    <row r="120" spans="1:10" ht="18.75" customHeight="1">
      <c r="A120" s="43"/>
    </row>
    <row r="121" spans="1:10" ht="18.75" customHeight="1">
      <c r="A121" s="43"/>
    </row>
    <row r="122" spans="1:10" ht="18.75" customHeight="1">
      <c r="A122" s="43"/>
    </row>
    <row r="123" spans="1:10" ht="18.75" customHeight="1">
      <c r="A123" s="42"/>
    </row>
  </sheetData>
  <mergeCells count="5">
    <mergeCell ref="A1:J1"/>
    <mergeCell ref="A2:J2"/>
    <mergeCell ref="A4:A6"/>
    <mergeCell ref="B4:I4"/>
    <mergeCell ref="J4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2013-09-17T18:40:07Z</dcterms:modified>
</cp:coreProperties>
</file>