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H64" i="8"/>
  <c r="G64"/>
  <c r="F64"/>
  <c r="E64"/>
  <c r="D64"/>
  <c r="C64"/>
  <c r="J77" l="1"/>
  <c r="B9" l="1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118"/>
  <c r="H56" l="1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J57"/>
  <c r="B56"/>
  <c r="J56" s="1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43"/>
  <c r="I90"/>
  <c r="I89" s="1"/>
  <c r="G43"/>
  <c r="G90"/>
  <c r="G89" s="1"/>
  <c r="E48"/>
  <c r="J48" s="1"/>
  <c r="E45"/>
  <c r="E44" s="1"/>
  <c r="C45"/>
  <c r="C46"/>
  <c r="J46" s="1"/>
  <c r="C44" l="1"/>
  <c r="E43"/>
  <c r="E90"/>
  <c r="E89" s="1"/>
  <c r="J45"/>
  <c r="J44" s="1"/>
  <c r="B44"/>
  <c r="B43" l="1"/>
  <c r="B90"/>
  <c r="C43"/>
  <c r="C90"/>
  <c r="C89" s="1"/>
  <c r="C100" s="1"/>
  <c r="J100" s="1"/>
  <c r="J97" s="1"/>
  <c r="J43" l="1"/>
  <c r="J90"/>
  <c r="B89"/>
  <c r="J89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<sst xmlns="http://schemas.openxmlformats.org/spreadsheetml/2006/main" count="123" uniqueCount="123">
  <si>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</si>
  <si>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</si>
  <si>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</si>
  <si>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</si>
  <si>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</si>
  <si>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</si>
  <si>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</si>
  <si>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</si>
  <si>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</si>
  <si>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</si>
  <si>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</si>
  <si>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</si>
  <si>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</si>
  <si>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</si>
  <si>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</si>
  <si>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</si>
  <si>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</si>
  <si>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</si>
  <si>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</si>
  <si>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</si>
  <si>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</si>
  <si>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</si>
  <si>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</si>
  <si>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</si>
  <si>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</si>
  <si>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</si>
  <si>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</si>
  <si>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</si>
  <si>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</si>
  <si>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</si>
  <si>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</si>
  <si>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</si>
  <si>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</si>
  <si>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</si>
  <si>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</si>
  <si>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</si>
  <si>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</si>
  <si>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</si>
  <si>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</si>
  <si>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</si>
  <si>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</si>
  <si>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</si>
  <si>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</si>
  <si>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</si>
  <si>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</si>
  <si>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</si>
  <si>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</si>
  <si>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</si>
  <si>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</si>
  <si>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</si>
  <si>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</si>
  <si>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</si>
  <si>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</si>
  <si>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</si>
  <si>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</si>
  <si>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</si>
  <si>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</si>
  <si>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</si>
  <si>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</si>
  <si>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</si>
  <si>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</si>
  <si>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</si>
  <si>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</si>
  <si>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</si>
  <si>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</si>
  <si>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</si>
  <si>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</si>
  <si>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</si>
  <si>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</si>
  <si>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</si>
  <si>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</si>
  <si>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</si>
  <si>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</si>
  <si>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</si>
  <si>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</si>
  <si>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</si>
  <si>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</si>
  <si>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</si>
  <si>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</si>
  <si>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</si>
  <si>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</si>
  <si>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</si>
  <si>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</si>
  <si>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</si>
  <si>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</si>
  <si>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</si>
  <si>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</si>
  <si>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</si>
  <si>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</si>
  <si>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</si>
  <si>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</si>
  <si>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</si>
  <si>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</si>
  <si>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</si>
  <si>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</si>
  <si>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</si>
  <si>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</si>
  <si>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</si>
  <si>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</si>
  <si>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</si>
  <si>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</si>
  <si>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</si>
  <si>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</si>
  <si>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</si>
  <si>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</si>
  <si>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</si>
  <si>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</si>
  <si>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</si>
  <si>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</si>
  <si>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</si>
  <si>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</si>
  <si>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</si>
  <si>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</si>
  <si>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</si>
  <si>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</si>
  <si>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</si>
  <si>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</si>
  <si>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</si>
  <si>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</si>
  <si>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OPERAÇÃO 08/09/13 - VENCIMENTO 13/09/13</t>
  </si>
  <si>
    <t xml:space="preserve">6.3. Revisão de Remuneração pelo Transporte Coletivo </t>
  </si>
  <si>
    <t>6.2.20. Descumprimento de anuência do órgão regulador</t>
  </si>
  <si>
    <t xml:space="preserve">6.2.21. Interrupção na prestação do serviço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</si>
</sst>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topLeftCell="E83" zoomScaleNormal="100" zoomScaleSheetLayoutView="70" workbookViewId="0">
      <selection activeCell="J85" sqref="J85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197370</v>
      </c>
      <c r="C7" s="9">
        <f t="shared" si="0"/>
        <v>243518</v>
      </c>
      <c r="D7" s="9">
        <f t="shared" si="0"/>
        <v>225675</v>
      </c>
      <c r="E7" s="9">
        <f t="shared" si="0"/>
        <v>175032</v>
      </c>
      <c r="F7" s="9">
        <f t="shared" si="0"/>
        <v>137991</v>
      </c>
      <c r="G7" s="9">
        <f t="shared" si="0"/>
        <v>286614</v>
      </c>
      <c r="H7" s="9">
        <f t="shared" si="0"/>
        <v>402082</v>
      </c>
      <c r="I7" s="9">
        <f t="shared" si="0"/>
        <v>133896</v>
      </c>
      <c r="J7" s="9">
        <f t="shared" si="0"/>
        <v>1802178</v>
      </c>
    </row>
    <row r="8" spans="1:10" ht="17.25" customHeight="1">
      <c r="A8" s="10" t="s">
        <v>34</v>
      </c>
      <c r="B8" s="11">
        <f>B9+B12</f>
        <v>114674</v>
      </c>
      <c r="C8" s="11">
        <f t="shared" ref="C8:I8" si="1">C9+C12</f>
        <v>147559</v>
      </c>
      <c r="D8" s="11">
        <f t="shared" si="1"/>
        <v>132319</v>
      </c>
      <c r="E8" s="11">
        <f t="shared" si="1"/>
        <v>98463</v>
      </c>
      <c r="F8" s="11">
        <f t="shared" si="1"/>
        <v>81001</v>
      </c>
      <c r="G8" s="11">
        <f t="shared" si="1"/>
        <v>155109</v>
      </c>
      <c r="H8" s="11">
        <f t="shared" si="1"/>
        <v>212936</v>
      </c>
      <c r="I8" s="11">
        <f t="shared" si="1"/>
        <v>82413</v>
      </c>
      <c r="J8" s="11">
        <f t="shared" ref="J8:J23" si="2">SUM(B8:I8)</f>
        <v>1024474</v>
      </c>
    </row>
    <row r="9" spans="1:10" ht="17.25" customHeight="1">
      <c r="A9" s="15" t="s">
        <v>19</v>
      </c>
      <c r="B9" s="13">
        <f>+B10+B11</f>
        <v>27790</v>
      </c>
      <c r="C9" s="13">
        <f t="shared" ref="C9:I9" si="3">+C10+C11</f>
        <v>37409</v>
      </c>
      <c r="D9" s="13">
        <f t="shared" si="3"/>
        <v>33848</v>
      </c>
      <c r="E9" s="13">
        <f t="shared" si="3"/>
        <v>24954</v>
      </c>
      <c r="F9" s="13">
        <f t="shared" si="3"/>
        <v>19753</v>
      </c>
      <c r="G9" s="13">
        <f t="shared" si="3"/>
        <v>33406</v>
      </c>
      <c r="H9" s="13">
        <f t="shared" si="3"/>
        <v>35911</v>
      </c>
      <c r="I9" s="13">
        <f t="shared" si="3"/>
        <v>20600</v>
      </c>
      <c r="J9" s="11">
        <f t="shared" si="2"/>
        <v>233671</v>
      </c>
    </row>
    <row r="10" spans="1:10" ht="17.25" customHeight="1">
      <c r="A10" s="31" t="s">
        <v>20</v>
      </c>
      <c r="B10" s="13">
        <v>27790</v>
      </c>
      <c r="C10" s="13">
        <v>37409</v>
      </c>
      <c r="D10" s="13">
        <v>33848</v>
      </c>
      <c r="E10" s="13">
        <v>24954</v>
      </c>
      <c r="F10" s="13">
        <v>19753</v>
      </c>
      <c r="G10" s="13">
        <v>33406</v>
      </c>
      <c r="H10" s="13">
        <v>35911</v>
      </c>
      <c r="I10" s="13">
        <v>20600</v>
      </c>
      <c r="J10" s="11">
        <f>SUM(B10:I10)</f>
        <v>233671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86884</v>
      </c>
      <c r="C12" s="17">
        <f t="shared" si="4"/>
        <v>110150</v>
      </c>
      <c r="D12" s="17">
        <f t="shared" si="4"/>
        <v>98471</v>
      </c>
      <c r="E12" s="17">
        <f t="shared" si="4"/>
        <v>73509</v>
      </c>
      <c r="F12" s="17">
        <f t="shared" si="4"/>
        <v>61248</v>
      </c>
      <c r="G12" s="17">
        <f t="shared" si="4"/>
        <v>121703</v>
      </c>
      <c r="H12" s="17">
        <f t="shared" si="4"/>
        <v>177025</v>
      </c>
      <c r="I12" s="17">
        <f t="shared" si="4"/>
        <v>61813</v>
      </c>
      <c r="J12" s="11">
        <f t="shared" si="2"/>
        <v>790803</v>
      </c>
    </row>
    <row r="13" spans="1:10" ht="17.25" customHeight="1">
      <c r="A13" s="14" t="s">
        <v>22</v>
      </c>
      <c r="B13" s="13">
        <v>35497</v>
      </c>
      <c r="C13" s="13">
        <v>49568</v>
      </c>
      <c r="D13" s="13">
        <v>44942</v>
      </c>
      <c r="E13" s="13">
        <v>34566</v>
      </c>
      <c r="F13" s="13">
        <v>27926</v>
      </c>
      <c r="G13" s="13">
        <v>50580</v>
      </c>
      <c r="H13" s="13">
        <v>71055</v>
      </c>
      <c r="I13" s="13">
        <v>24533</v>
      </c>
      <c r="J13" s="11">
        <f t="shared" si="2"/>
        <v>338667</v>
      </c>
    </row>
    <row r="14" spans="1:10" ht="17.25" customHeight="1">
      <c r="A14" s="14" t="s">
        <v>23</v>
      </c>
      <c r="B14" s="13">
        <v>40619</v>
      </c>
      <c r="C14" s="13">
        <v>45897</v>
      </c>
      <c r="D14" s="13">
        <v>42259</v>
      </c>
      <c r="E14" s="13">
        <v>30601</v>
      </c>
      <c r="F14" s="13">
        <v>26073</v>
      </c>
      <c r="G14" s="13">
        <v>56335</v>
      </c>
      <c r="H14" s="13">
        <v>88891</v>
      </c>
      <c r="I14" s="13">
        <v>30212</v>
      </c>
      <c r="J14" s="11">
        <f t="shared" si="2"/>
        <v>360887</v>
      </c>
    </row>
    <row r="15" spans="1:10" ht="17.25" customHeight="1">
      <c r="A15" s="14" t="s">
        <v>24</v>
      </c>
      <c r="B15" s="13">
        <v>10768</v>
      </c>
      <c r="C15" s="13">
        <v>14685</v>
      </c>
      <c r="D15" s="13">
        <v>11270</v>
      </c>
      <c r="E15" s="13">
        <v>8342</v>
      </c>
      <c r="F15" s="13">
        <v>7249</v>
      </c>
      <c r="G15" s="13">
        <v>14788</v>
      </c>
      <c r="H15" s="13">
        <v>17079</v>
      </c>
      <c r="I15" s="13">
        <v>7068</v>
      </c>
      <c r="J15" s="11">
        <f t="shared" si="2"/>
        <v>91249</v>
      </c>
    </row>
    <row r="16" spans="1:10" ht="17.25" customHeight="1">
      <c r="A16" s="16" t="s">
        <v>25</v>
      </c>
      <c r="B16" s="11">
        <f>+B17+B18+B19</f>
        <v>66158</v>
      </c>
      <c r="C16" s="11">
        <f t="shared" ref="C16:I16" si="5">+C17+C18+C19</f>
        <v>72301</v>
      </c>
      <c r="D16" s="11">
        <f t="shared" si="5"/>
        <v>67559</v>
      </c>
      <c r="E16" s="11">
        <f t="shared" si="5"/>
        <v>53158</v>
      </c>
      <c r="F16" s="11">
        <f t="shared" si="5"/>
        <v>42357</v>
      </c>
      <c r="G16" s="11">
        <f t="shared" si="5"/>
        <v>107926</v>
      </c>
      <c r="H16" s="11">
        <f t="shared" si="5"/>
        <v>165862</v>
      </c>
      <c r="I16" s="11">
        <f t="shared" si="5"/>
        <v>42295</v>
      </c>
      <c r="J16" s="11">
        <f t="shared" si="2"/>
        <v>617616</v>
      </c>
    </row>
    <row r="17" spans="1:10" ht="17.25" customHeight="1">
      <c r="A17" s="12" t="s">
        <v>26</v>
      </c>
      <c r="B17" s="13">
        <v>33735</v>
      </c>
      <c r="C17" s="13">
        <v>41236</v>
      </c>
      <c r="D17" s="13">
        <v>38185</v>
      </c>
      <c r="E17" s="13">
        <v>30347</v>
      </c>
      <c r="F17" s="13">
        <v>24259</v>
      </c>
      <c r="G17" s="13">
        <v>56234</v>
      </c>
      <c r="H17" s="13">
        <v>78964</v>
      </c>
      <c r="I17" s="13">
        <v>22098</v>
      </c>
      <c r="J17" s="11">
        <f t="shared" si="2"/>
        <v>325058</v>
      </c>
    </row>
    <row r="18" spans="1:10" ht="17.25" customHeight="1">
      <c r="A18" s="12" t="s">
        <v>27</v>
      </c>
      <c r="B18" s="13">
        <v>25739</v>
      </c>
      <c r="C18" s="13">
        <v>23563</v>
      </c>
      <c r="D18" s="13">
        <v>23507</v>
      </c>
      <c r="E18" s="13">
        <v>18127</v>
      </c>
      <c r="F18" s="13">
        <v>14389</v>
      </c>
      <c r="G18" s="13">
        <v>41646</v>
      </c>
      <c r="H18" s="13">
        <v>73869</v>
      </c>
      <c r="I18" s="13">
        <v>16700</v>
      </c>
      <c r="J18" s="11">
        <f t="shared" si="2"/>
        <v>237540</v>
      </c>
    </row>
    <row r="19" spans="1:10" ht="17.25" customHeight="1">
      <c r="A19" s="12" t="s">
        <v>28</v>
      </c>
      <c r="B19" s="13">
        <v>6684</v>
      </c>
      <c r="C19" s="13">
        <v>7502</v>
      </c>
      <c r="D19" s="13">
        <v>5867</v>
      </c>
      <c r="E19" s="13">
        <v>4684</v>
      </c>
      <c r="F19" s="13">
        <v>3709</v>
      </c>
      <c r="G19" s="13">
        <v>10046</v>
      </c>
      <c r="H19" s="13">
        <v>13029</v>
      </c>
      <c r="I19" s="13">
        <v>3497</v>
      </c>
      <c r="J19" s="11">
        <f t="shared" si="2"/>
        <v>55018</v>
      </c>
    </row>
    <row r="20" spans="1:10" ht="17.25" customHeight="1">
      <c r="A20" s="16" t="s">
        <v>29</v>
      </c>
      <c r="B20" s="13">
        <v>16538</v>
      </c>
      <c r="C20" s="13">
        <v>23658</v>
      </c>
      <c r="D20" s="13">
        <v>25797</v>
      </c>
      <c r="E20" s="13">
        <v>23411</v>
      </c>
      <c r="F20" s="13">
        <v>14633</v>
      </c>
      <c r="G20" s="13">
        <v>23579</v>
      </c>
      <c r="H20" s="13">
        <v>23284</v>
      </c>
      <c r="I20" s="13">
        <v>8498</v>
      </c>
      <c r="J20" s="11">
        <f t="shared" si="2"/>
        <v>159398</v>
      </c>
    </row>
    <row r="21" spans="1:10" ht="17.25" customHeight="1">
      <c r="A21" s="12" t="s">
        <v>30</v>
      </c>
      <c r="B21" s="13">
        <f>ROUND(B$20*0.57,0)</f>
        <v>9427</v>
      </c>
      <c r="C21" s="13">
        <f>ROUND(C$20*0.57,0)</f>
        <v>13485</v>
      </c>
      <c r="D21" s="13">
        <f t="shared" ref="D21:I21" si="6">ROUND(D$20*0.57,0)</f>
        <v>14704</v>
      </c>
      <c r="E21" s="13">
        <f t="shared" si="6"/>
        <v>13344</v>
      </c>
      <c r="F21" s="13">
        <f t="shared" si="6"/>
        <v>8341</v>
      </c>
      <c r="G21" s="13">
        <f t="shared" si="6"/>
        <v>13440</v>
      </c>
      <c r="H21" s="13">
        <f t="shared" si="6"/>
        <v>13272</v>
      </c>
      <c r="I21" s="13">
        <f t="shared" si="6"/>
        <v>4844</v>
      </c>
      <c r="J21" s="11">
        <f t="shared" si="2"/>
        <v>90857</v>
      </c>
    </row>
    <row r="22" spans="1:10" ht="17.25" customHeight="1">
      <c r="A22" s="12" t="s">
        <v>31</v>
      </c>
      <c r="B22" s="13">
        <f>ROUND(B$20*0.43,0)</f>
        <v>7111</v>
      </c>
      <c r="C22" s="13">
        <f t="shared" ref="C22:I22" si="7">ROUND(C$20*0.43,0)</f>
        <v>10173</v>
      </c>
      <c r="D22" s="13">
        <f t="shared" si="7"/>
        <v>11093</v>
      </c>
      <c r="E22" s="13">
        <f t="shared" si="7"/>
        <v>10067</v>
      </c>
      <c r="F22" s="13">
        <f t="shared" si="7"/>
        <v>6292</v>
      </c>
      <c r="G22" s="13">
        <f t="shared" si="7"/>
        <v>10139</v>
      </c>
      <c r="H22" s="13">
        <f t="shared" si="7"/>
        <v>10012</v>
      </c>
      <c r="I22" s="13">
        <f t="shared" si="7"/>
        <v>3654</v>
      </c>
      <c r="J22" s="11">
        <f t="shared" si="2"/>
        <v>68541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690</v>
      </c>
      <c r="J23" s="11">
        <f t="shared" si="2"/>
        <v>690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25450.94</v>
      </c>
      <c r="J31" s="24">
        <f t="shared" ref="J31:J67" si="9">SUM(B31:I31)</f>
        <v>25450.94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463179.29000000004</v>
      </c>
      <c r="C43" s="23">
        <f t="shared" ref="C43:I43" si="10">+C44+C52</f>
        <v>651204.6</v>
      </c>
      <c r="D43" s="23">
        <f t="shared" si="10"/>
        <v>635883.38</v>
      </c>
      <c r="E43" s="23">
        <f t="shared" si="10"/>
        <v>498103.73</v>
      </c>
      <c r="F43" s="23">
        <f t="shared" si="10"/>
        <v>341854.58</v>
      </c>
      <c r="G43" s="23">
        <f t="shared" si="10"/>
        <v>708019.25</v>
      </c>
      <c r="H43" s="23">
        <f t="shared" si="10"/>
        <v>857985.64</v>
      </c>
      <c r="I43" s="23">
        <f t="shared" si="10"/>
        <v>343738.67</v>
      </c>
      <c r="J43" s="23">
        <f t="shared" si="9"/>
        <v>4499969.1400000006</v>
      </c>
    </row>
    <row r="44" spans="1:10" ht="17.25" customHeight="1">
      <c r="A44" s="16" t="s">
        <v>52</v>
      </c>
      <c r="B44" s="24">
        <f>SUM(B45:B51)</f>
        <v>448207.53</v>
      </c>
      <c r="C44" s="24">
        <f t="shared" ref="C44:J44" si="11">SUM(C45:C51)</f>
        <v>630746.76</v>
      </c>
      <c r="D44" s="24">
        <f t="shared" si="11"/>
        <v>615528.56000000006</v>
      </c>
      <c r="E44" s="24">
        <f t="shared" si="11"/>
        <v>479197</v>
      </c>
      <c r="F44" s="24">
        <f t="shared" si="11"/>
        <v>322581.56</v>
      </c>
      <c r="G44" s="24">
        <f t="shared" si="11"/>
        <v>690051.87</v>
      </c>
      <c r="H44" s="24">
        <f t="shared" si="11"/>
        <v>832752.03</v>
      </c>
      <c r="I44" s="24">
        <f t="shared" si="11"/>
        <v>328564.7</v>
      </c>
      <c r="J44" s="24">
        <f t="shared" si="11"/>
        <v>4347630.01</v>
      </c>
    </row>
    <row r="45" spans="1:10" ht="17.25" customHeight="1">
      <c r="A45" s="37" t="s">
        <v>53</v>
      </c>
      <c r="B45" s="24">
        <f t="shared" ref="B45:I45" si="12">ROUND(B26*B7,2)</f>
        <v>448207.53</v>
      </c>
      <c r="C45" s="24">
        <f t="shared" si="12"/>
        <v>629347.92000000004</v>
      </c>
      <c r="D45" s="24">
        <f t="shared" si="12"/>
        <v>615528.56000000006</v>
      </c>
      <c r="E45" s="24">
        <f t="shared" si="12"/>
        <v>468910.73</v>
      </c>
      <c r="F45" s="24">
        <f t="shared" si="12"/>
        <v>322581.56</v>
      </c>
      <c r="G45" s="24">
        <f t="shared" si="12"/>
        <v>690051.87</v>
      </c>
      <c r="H45" s="24">
        <f t="shared" si="12"/>
        <v>832752.03</v>
      </c>
      <c r="I45" s="24">
        <f t="shared" si="12"/>
        <v>303113.76</v>
      </c>
      <c r="J45" s="24">
        <f t="shared" si="9"/>
        <v>4310493.96</v>
      </c>
    </row>
    <row r="46" spans="1:10" ht="17.25" customHeight="1">
      <c r="A46" s="37" t="s">
        <v>54</v>
      </c>
      <c r="B46" s="20">
        <v>0</v>
      </c>
      <c r="C46" s="24">
        <f>ROUND(C27*C7,2)</f>
        <v>1398.84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1398.84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14058.21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14058.21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-3771.94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-3771.94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25450.94</v>
      </c>
      <c r="J49" s="24">
        <f>SUM(B49:I49)</f>
        <v>25450.94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-83370</v>
      </c>
      <c r="C56" s="38">
        <f t="shared" si="13"/>
        <v>-112429.91</v>
      </c>
      <c r="D56" s="38">
        <f t="shared" si="13"/>
        <v>-102670.94</v>
      </c>
      <c r="E56" s="38">
        <f t="shared" si="13"/>
        <v>-427211.5</v>
      </c>
      <c r="F56" s="38">
        <f t="shared" si="13"/>
        <v>-60759.66</v>
      </c>
      <c r="G56" s="38">
        <f t="shared" si="13"/>
        <v>-100611.33</v>
      </c>
      <c r="H56" s="38">
        <f t="shared" si="13"/>
        <v>-107756.61</v>
      </c>
      <c r="I56" s="38">
        <f t="shared" si="13"/>
        <v>-61800</v>
      </c>
      <c r="J56" s="38">
        <f t="shared" si="9"/>
        <v>-1056609.95</v>
      </c>
    </row>
    <row r="57" spans="1:10" ht="18.75" customHeight="1">
      <c r="A57" s="16" t="s">
        <v>102</v>
      </c>
      <c r="B57" s="38">
        <f t="shared" ref="B57:I57" si="14">B58+B59+B60+B61+B62+B63</f>
        <v>-83370</v>
      </c>
      <c r="C57" s="38">
        <f t="shared" si="14"/>
        <v>-112227</v>
      </c>
      <c r="D57" s="38">
        <f t="shared" si="14"/>
        <v>-101544</v>
      </c>
      <c r="E57" s="38">
        <f t="shared" si="14"/>
        <v>-74862</v>
      </c>
      <c r="F57" s="38">
        <f t="shared" si="14"/>
        <v>-59259</v>
      </c>
      <c r="G57" s="38">
        <f t="shared" si="14"/>
        <v>-100218</v>
      </c>
      <c r="H57" s="38">
        <f t="shared" si="14"/>
        <v>-107733</v>
      </c>
      <c r="I57" s="38">
        <f t="shared" si="14"/>
        <v>-61800</v>
      </c>
      <c r="J57" s="38">
        <f t="shared" si="9"/>
        <v>-701013</v>
      </c>
    </row>
    <row r="58" spans="1:10" ht="18.75" customHeight="1">
      <c r="A58" s="12" t="s">
        <v>103</v>
      </c>
      <c r="B58" s="38">
        <f>-ROUND(B9*$D$3,2)</f>
        <v>-83370</v>
      </c>
      <c r="C58" s="38">
        <f t="shared" ref="C58:I58" si="15">-ROUND(C9*$D$3,2)</f>
        <v>-112227</v>
      </c>
      <c r="D58" s="38">
        <f t="shared" si="15"/>
        <v>-101544</v>
      </c>
      <c r="E58" s="38">
        <f t="shared" si="15"/>
        <v>-74862</v>
      </c>
      <c r="F58" s="38">
        <f t="shared" si="15"/>
        <v>-59259</v>
      </c>
      <c r="G58" s="38">
        <f t="shared" si="15"/>
        <v>-100218</v>
      </c>
      <c r="H58" s="38">
        <f t="shared" si="15"/>
        <v>-107733</v>
      </c>
      <c r="I58" s="38">
        <f t="shared" si="15"/>
        <v>-61800</v>
      </c>
      <c r="J58" s="38">
        <f t="shared" si="9"/>
        <v>-701013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>SUM(C65:C85)</f>
        <v>-202.91</v>
      </c>
      <c r="D64" s="52">
        <f t="shared" ref="D64:H64" si="16">SUM(D65:D85)</f>
        <v>-1126.9399999999998</v>
      </c>
      <c r="E64" s="52">
        <f t="shared" si="16"/>
        <v>-352349.5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20">
        <v>0</v>
      </c>
      <c r="J64" s="38">
        <f t="shared" si="9"/>
        <v>-355596.94999999995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-350000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-350000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121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53"/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 t="shared" ref="J88:J92" si="18">SUM(B88:I88)</f>
        <v>0</v>
      </c>
    </row>
    <row r="89" spans="1:10" ht="18.75" customHeight="1">
      <c r="A89" s="16" t="s">
        <v>111</v>
      </c>
      <c r="B89" s="25">
        <f t="shared" ref="B89:I89" si="19">+B90+B91</f>
        <v>379809.29000000004</v>
      </c>
      <c r="C89" s="25">
        <f t="shared" si="19"/>
        <v>538774.69000000006</v>
      </c>
      <c r="D89" s="25">
        <f t="shared" si="19"/>
        <v>533212.44000000006</v>
      </c>
      <c r="E89" s="25">
        <f t="shared" si="19"/>
        <v>70892.23</v>
      </c>
      <c r="F89" s="25">
        <f t="shared" si="19"/>
        <v>281094.92</v>
      </c>
      <c r="G89" s="25">
        <f t="shared" si="19"/>
        <v>607407.92000000004</v>
      </c>
      <c r="H89" s="25">
        <f t="shared" si="19"/>
        <v>750229.03</v>
      </c>
      <c r="I89" s="25">
        <f t="shared" si="19"/>
        <v>281938.67</v>
      </c>
      <c r="J89" s="53">
        <f t="shared" si="18"/>
        <v>3443359.1900000004</v>
      </c>
    </row>
    <row r="90" spans="1:10" ht="18.75" customHeight="1">
      <c r="A90" s="16" t="s">
        <v>110</v>
      </c>
      <c r="B90" s="25">
        <f t="shared" ref="B90:I90" si="20">+B44+B57+B64+B86</f>
        <v>364837.53</v>
      </c>
      <c r="C90" s="25">
        <f t="shared" si="20"/>
        <v>518316.85000000003</v>
      </c>
      <c r="D90" s="25">
        <f t="shared" si="20"/>
        <v>512857.62000000005</v>
      </c>
      <c r="E90" s="25">
        <f t="shared" si="20"/>
        <v>51985.5</v>
      </c>
      <c r="F90" s="25">
        <f t="shared" si="20"/>
        <v>261821.9</v>
      </c>
      <c r="G90" s="25">
        <f t="shared" si="20"/>
        <v>589440.54</v>
      </c>
      <c r="H90" s="25">
        <f t="shared" si="20"/>
        <v>724995.42</v>
      </c>
      <c r="I90" s="25">
        <f t="shared" si="20"/>
        <v>266764.7</v>
      </c>
      <c r="J90" s="53">
        <f t="shared" si="18"/>
        <v>3291020.0600000005</v>
      </c>
    </row>
    <row r="91" spans="1:10" ht="18.75" customHeight="1">
      <c r="A91" s="16" t="s">
        <v>114</v>
      </c>
      <c r="B91" s="25">
        <f t="shared" ref="B91:I91" si="21">IF(+B52+B87+B92&lt;0,0,(B52+B87+B92))</f>
        <v>14971.76</v>
      </c>
      <c r="C91" s="25">
        <f t="shared" si="21"/>
        <v>20457.84</v>
      </c>
      <c r="D91" s="25">
        <f t="shared" si="21"/>
        <v>20354.82</v>
      </c>
      <c r="E91" s="20">
        <f t="shared" si="21"/>
        <v>18906.73</v>
      </c>
      <c r="F91" s="25">
        <f t="shared" si="21"/>
        <v>19273.02</v>
      </c>
      <c r="G91" s="20">
        <f t="shared" si="21"/>
        <v>17967.38</v>
      </c>
      <c r="H91" s="25">
        <f t="shared" si="21"/>
        <v>25233.61</v>
      </c>
      <c r="I91" s="20">
        <f t="shared" si="21"/>
        <v>15173.97</v>
      </c>
      <c r="J91" s="53">
        <f t="shared" si="18"/>
        <v>152339.13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 t="shared" si="18"/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3443359.17</v>
      </c>
    </row>
    <row r="98" spans="1:10" ht="18.75" customHeight="1">
      <c r="A98" s="27" t="s">
        <v>83</v>
      </c>
      <c r="B98" s="28">
        <v>51470.86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2">SUM(B98:I98)</f>
        <v>51470.86</v>
      </c>
    </row>
    <row r="99" spans="1:10" ht="18.75" customHeight="1">
      <c r="A99" s="27" t="s">
        <v>84</v>
      </c>
      <c r="B99" s="28">
        <v>328338.44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328338.44</v>
      </c>
    </row>
    <row r="100" spans="1:10" ht="18.75" customHeight="1">
      <c r="A100" s="27" t="s">
        <v>85</v>
      </c>
      <c r="B100" s="44">
        <v>0</v>
      </c>
      <c r="C100" s="28">
        <f>+C89</f>
        <v>538774.69000000006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538774.69000000006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533212.44000000006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533212.44000000006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16115.5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16115.5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22562.83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2"/>
        <v>22562.83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31642.05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2"/>
        <v>31642.05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571.84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2"/>
        <v>571.84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281094.92</v>
      </c>
      <c r="G106" s="44">
        <v>0</v>
      </c>
      <c r="H106" s="44">
        <v>0</v>
      </c>
      <c r="I106" s="44">
        <v>0</v>
      </c>
      <c r="J106" s="45">
        <f t="shared" si="22"/>
        <v>281094.92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75014.880000000005</v>
      </c>
      <c r="H107" s="44">
        <v>0</v>
      </c>
      <c r="I107" s="44">
        <v>0</v>
      </c>
      <c r="J107" s="45">
        <f t="shared" si="22"/>
        <v>75014.880000000005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105874.79</v>
      </c>
      <c r="H108" s="44">
        <v>0</v>
      </c>
      <c r="I108" s="44">
        <v>0</v>
      </c>
      <c r="J108" s="45">
        <f t="shared" si="22"/>
        <v>105874.79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140353.89000000001</v>
      </c>
      <c r="H109" s="44">
        <v>0</v>
      </c>
      <c r="I109" s="44">
        <v>0</v>
      </c>
      <c r="J109" s="45">
        <f t="shared" si="22"/>
        <v>140353.89000000001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286164.34999999998</v>
      </c>
      <c r="H110" s="44">
        <v>0</v>
      </c>
      <c r="I110" s="44">
        <v>0</v>
      </c>
      <c r="J110" s="45">
        <f t="shared" si="22"/>
        <v>286164.34999999998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211660.79</v>
      </c>
      <c r="I111" s="44">
        <v>0</v>
      </c>
      <c r="J111" s="45">
        <f t="shared" si="22"/>
        <v>211660.79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22360.86</v>
      </c>
      <c r="I112" s="44">
        <v>0</v>
      </c>
      <c r="J112" s="45">
        <f t="shared" si="22"/>
        <v>22360.86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126749.98</v>
      </c>
      <c r="I113" s="44">
        <v>0</v>
      </c>
      <c r="J113" s="45">
        <f t="shared" si="22"/>
        <v>126749.98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102422.36</v>
      </c>
      <c r="I114" s="44">
        <v>0</v>
      </c>
      <c r="J114" s="45">
        <f t="shared" si="22"/>
        <v>102422.36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287035.03000000003</v>
      </c>
      <c r="I115" s="44">
        <v>0</v>
      </c>
      <c r="J115" s="45">
        <f t="shared" si="22"/>
        <v>287035.03000000003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0</v>
      </c>
      <c r="J116" s="45">
        <f t="shared" si="22"/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99434.39</v>
      </c>
      <c r="J117" s="45">
        <f t="shared" si="22"/>
        <v>99434.39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182504.28</v>
      </c>
      <c r="J118" s="48">
        <f t="shared" si="22"/>
        <v>182504.28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2013-09-12T21:36:22Z</dcterms:modified>
</cp:coreProperties>
</file>