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I64"/>
  <c r="H64"/>
  <c r="G64"/>
  <c r="F64"/>
  <c r="E64"/>
  <c r="D64"/>
  <c r="C64"/>
  <c r="B9"/>
  <c r="C9"/>
  <c r="D9"/>
  <c r="E9"/>
  <c r="F9"/>
  <c r="G9"/>
  <c r="H9"/>
  <c r="I9"/>
  <c r="J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4"/>
  <c r="J65"/>
  <c r="J66"/>
  <c r="J67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6"/>
  <c r="J117"/>
  <c r="J118"/>
  <c r="H56" l="1"/>
  <c r="F56"/>
  <c r="D56"/>
  <c r="H8"/>
  <c r="H7" s="1"/>
  <c r="H45" s="1"/>
  <c r="H44" s="1"/>
  <c r="F8"/>
  <c r="F7" s="1"/>
  <c r="F45" s="1"/>
  <c r="F44" s="1"/>
  <c r="D8"/>
  <c r="D7" s="1"/>
  <c r="D45" s="1"/>
  <c r="D44" s="1"/>
  <c r="B8"/>
  <c r="I56"/>
  <c r="G56"/>
  <c r="E56"/>
  <c r="C56"/>
  <c r="I8"/>
  <c r="I7" s="1"/>
  <c r="I45" s="1"/>
  <c r="I44" s="1"/>
  <c r="G8"/>
  <c r="G7" s="1"/>
  <c r="G45" s="1"/>
  <c r="G44" s="1"/>
  <c r="E8"/>
  <c r="E7" s="1"/>
  <c r="C8"/>
  <c r="C7" s="1"/>
  <c r="J57"/>
  <c r="B56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I43"/>
  <c r="I90"/>
  <c r="I89" s="1"/>
  <c r="G43"/>
  <c r="G90"/>
  <c r="G89" s="1"/>
  <c r="E48"/>
  <c r="J48" s="1"/>
  <c r="E45"/>
  <c r="E44" s="1"/>
  <c r="C45"/>
  <c r="C46"/>
  <c r="J46" s="1"/>
  <c r="J56" l="1"/>
  <c r="C44"/>
  <c r="E43"/>
  <c r="E90"/>
  <c r="E89" s="1"/>
  <c r="J45"/>
  <c r="J44" s="1"/>
  <c r="B44"/>
  <c r="C43" l="1"/>
  <c r="C90"/>
  <c r="C89" s="1"/>
  <c r="C100" s="1"/>
  <c r="J100" s="1"/>
  <c r="J97" s="1"/>
  <c r="B43"/>
  <c r="J43" s="1"/>
  <c r="B90"/>
  <c r="J90" l="1"/>
  <c r="B89"/>
  <c r="J89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<sst xmlns="http://schemas.openxmlformats.org/spreadsheetml/2006/main" count="123" uniqueCount="123">
  <si>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</si>
  <si>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</si>
  <si>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</si>
  <si>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</si>
  <si>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</si>
  <si>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</si>
  <si>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</si>
  <si>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</si>
  <si>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</si>
  <si>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</si>
  <si>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</si>
  <si>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</si>
  <si>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</si>
  <si>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</si>
  <si>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</si>
  <si>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</si>
  <si>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</si>
  <si>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</si>
  <si>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</si>
  <si>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</si>
  <si>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</si>
  <si>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</si>
  <si>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</si>
  <si>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</si>
  <si>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</si>
  <si>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</si>
  <si>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</si>
  <si>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</si>
  <si>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</si>
  <si>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</si>
  <si>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</si>
  <si>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</si>
  <si>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</si>
  <si>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</si>
  <si>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</si>
  <si>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</si>
  <si>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</si>
  <si>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</si>
  <si>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</si>
  <si>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</si>
  <si>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</si>
  <si>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</si>
  <si>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</si>
  <si>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</si>
  <si>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</si>
  <si>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</si>
  <si>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</si>
  <si>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</si>
  <si>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</si>
  <si>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</si>
  <si>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</si>
  <si>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</si>
  <si>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</si>
  <si>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</si>
  <si>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</si>
  <si>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</si>
  <si>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</si>
  <si>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</si>
  <si>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</si>
  <si>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</si>
  <si>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</si>
  <si>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</si>
  <si>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</si>
  <si>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</si>
  <si>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</si>
  <si>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</si>
  <si>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</si>
  <si>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</si>
  <si>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</si>
  <si>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</si>
  <si>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</si>
  <si>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</si>
  <si>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</si>
  <si>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</si>
  <si>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</si>
  <si>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</si>
  <si>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</si>
  <si>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</si>
  <si>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</si>
  <si>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</si>
  <si>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</si>
  <si>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</si>
  <si>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</si>
  <si>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</si>
  <si>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</si>
  <si>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</si>
  <si>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</si>
  <si>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</si>
  <si>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</si>
  <si>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</si>
  <si>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</si>
  <si>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</si>
  <si>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</si>
  <si>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</si>
  <si>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</si>
  <si>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</si>
  <si>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</si>
  <si>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</si>
  <si>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</si>
  <si>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</si>
  <si>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</si>
  <si>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</si>
  <si>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</si>
  <si>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</si>
  <si>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</si>
  <si>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</si>
  <si>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</si>
  <si>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</si>
  <si>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</si>
  <si>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</si>
  <si>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</si>
  <si>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</si>
  <si>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</si>
  <si>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</si>
  <si>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</si>
  <si>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</si>
  <si>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</si>
  <si>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</si>
  <si>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</si>
  <si>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OPERAÇÃO 07/09/13 - VENCIMENTO 13/09/13</t>
  </si>
  <si>
    <t>6.3. Revisão de Remuneração pelo Transporte Coletivo</t>
  </si>
  <si>
    <t>6.2.20. Descumprimento de anuência do órgão regulador</t>
  </si>
  <si>
    <t xml:space="preserve">6.2.21. Interrupção na prestação do serviço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</si>
</sst>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topLeftCell="E79" zoomScaleNormal="100" zoomScaleSheetLayoutView="70" workbookViewId="0">
      <selection activeCell="J90" sqref="J90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256412</v>
      </c>
      <c r="C7" s="9">
        <f t="shared" si="0"/>
        <v>359121</v>
      </c>
      <c r="D7" s="9">
        <f t="shared" si="0"/>
        <v>337744</v>
      </c>
      <c r="E7" s="9">
        <f t="shared" si="0"/>
        <v>251617</v>
      </c>
      <c r="F7" s="9">
        <f t="shared" si="0"/>
        <v>214295</v>
      </c>
      <c r="G7" s="9">
        <f t="shared" si="0"/>
        <v>363854</v>
      </c>
      <c r="H7" s="9">
        <f t="shared" si="0"/>
        <v>534360</v>
      </c>
      <c r="I7" s="9">
        <f t="shared" si="0"/>
        <v>194530</v>
      </c>
      <c r="J7" s="9">
        <f t="shared" si="0"/>
        <v>2511933</v>
      </c>
    </row>
    <row r="8" spans="1:10" ht="17.25" customHeight="1">
      <c r="A8" s="10" t="s">
        <v>34</v>
      </c>
      <c r="B8" s="11">
        <f>B9+B12</f>
        <v>147812</v>
      </c>
      <c r="C8" s="11">
        <f t="shared" ref="C8:I8" si="1">C9+C12</f>
        <v>214412</v>
      </c>
      <c r="D8" s="11">
        <f t="shared" si="1"/>
        <v>195760</v>
      </c>
      <c r="E8" s="11">
        <f t="shared" si="1"/>
        <v>140689</v>
      </c>
      <c r="F8" s="11">
        <f t="shared" si="1"/>
        <v>126213</v>
      </c>
      <c r="G8" s="11">
        <f t="shared" si="1"/>
        <v>192956</v>
      </c>
      <c r="H8" s="11">
        <f t="shared" si="1"/>
        <v>279535</v>
      </c>
      <c r="I8" s="11">
        <f t="shared" si="1"/>
        <v>119149</v>
      </c>
      <c r="J8" s="11">
        <f t="shared" ref="J8:J23" si="2">SUM(B8:I8)</f>
        <v>1416526</v>
      </c>
    </row>
    <row r="9" spans="1:10" ht="17.25" customHeight="1">
      <c r="A9" s="15" t="s">
        <v>19</v>
      </c>
      <c r="B9" s="13">
        <f>+B10+B11</f>
        <v>31347</v>
      </c>
      <c r="C9" s="13">
        <f t="shared" ref="C9:I9" si="3">+C10+C11</f>
        <v>49094</v>
      </c>
      <c r="D9" s="13">
        <f t="shared" si="3"/>
        <v>43750</v>
      </c>
      <c r="E9" s="13">
        <f t="shared" si="3"/>
        <v>30445</v>
      </c>
      <c r="F9" s="13">
        <f t="shared" si="3"/>
        <v>27301</v>
      </c>
      <c r="G9" s="13">
        <f t="shared" si="3"/>
        <v>34827</v>
      </c>
      <c r="H9" s="13">
        <f t="shared" si="3"/>
        <v>37711</v>
      </c>
      <c r="I9" s="13">
        <f t="shared" si="3"/>
        <v>26725</v>
      </c>
      <c r="J9" s="11">
        <f t="shared" si="2"/>
        <v>281200</v>
      </c>
    </row>
    <row r="10" spans="1:10" ht="17.25" customHeight="1">
      <c r="A10" s="31" t="s">
        <v>20</v>
      </c>
      <c r="B10" s="13">
        <v>31347</v>
      </c>
      <c r="C10" s="13">
        <v>49094</v>
      </c>
      <c r="D10" s="13">
        <v>43750</v>
      </c>
      <c r="E10" s="13">
        <v>30445</v>
      </c>
      <c r="F10" s="13">
        <v>27301</v>
      </c>
      <c r="G10" s="13">
        <v>34827</v>
      </c>
      <c r="H10" s="13">
        <v>37711</v>
      </c>
      <c r="I10" s="13">
        <v>26725</v>
      </c>
      <c r="J10" s="11">
        <f>SUM(B10:I10)</f>
        <v>281200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116465</v>
      </c>
      <c r="C12" s="17">
        <f t="shared" si="4"/>
        <v>165318</v>
      </c>
      <c r="D12" s="17">
        <f t="shared" si="4"/>
        <v>152010</v>
      </c>
      <c r="E12" s="17">
        <f t="shared" si="4"/>
        <v>110244</v>
      </c>
      <c r="F12" s="17">
        <f t="shared" si="4"/>
        <v>98912</v>
      </c>
      <c r="G12" s="17">
        <f t="shared" si="4"/>
        <v>158129</v>
      </c>
      <c r="H12" s="17">
        <f t="shared" si="4"/>
        <v>241824</v>
      </c>
      <c r="I12" s="17">
        <f t="shared" si="4"/>
        <v>92424</v>
      </c>
      <c r="J12" s="11">
        <f t="shared" si="2"/>
        <v>1135326</v>
      </c>
    </row>
    <row r="13" spans="1:10" ht="17.25" customHeight="1">
      <c r="A13" s="14" t="s">
        <v>22</v>
      </c>
      <c r="B13" s="13">
        <v>48728</v>
      </c>
      <c r="C13" s="13">
        <v>75170</v>
      </c>
      <c r="D13" s="13">
        <v>70733</v>
      </c>
      <c r="E13" s="13">
        <v>52928</v>
      </c>
      <c r="F13" s="13">
        <v>46022</v>
      </c>
      <c r="G13" s="13">
        <v>68495</v>
      </c>
      <c r="H13" s="13">
        <v>101651</v>
      </c>
      <c r="I13" s="13">
        <v>38122</v>
      </c>
      <c r="J13" s="11">
        <f t="shared" si="2"/>
        <v>501849</v>
      </c>
    </row>
    <row r="14" spans="1:10" ht="17.25" customHeight="1">
      <c r="A14" s="14" t="s">
        <v>23</v>
      </c>
      <c r="B14" s="13">
        <v>52543</v>
      </c>
      <c r="C14" s="13">
        <v>67769</v>
      </c>
      <c r="D14" s="13">
        <v>63722</v>
      </c>
      <c r="E14" s="13">
        <v>43958</v>
      </c>
      <c r="F14" s="13">
        <v>41085</v>
      </c>
      <c r="G14" s="13">
        <v>70804</v>
      </c>
      <c r="H14" s="13">
        <v>116736</v>
      </c>
      <c r="I14" s="13">
        <v>43688</v>
      </c>
      <c r="J14" s="11">
        <f t="shared" si="2"/>
        <v>500305</v>
      </c>
    </row>
    <row r="15" spans="1:10" ht="17.25" customHeight="1">
      <c r="A15" s="14" t="s">
        <v>24</v>
      </c>
      <c r="B15" s="13">
        <v>15194</v>
      </c>
      <c r="C15" s="13">
        <v>22379</v>
      </c>
      <c r="D15" s="13">
        <v>17555</v>
      </c>
      <c r="E15" s="13">
        <v>13358</v>
      </c>
      <c r="F15" s="13">
        <v>11805</v>
      </c>
      <c r="G15" s="13">
        <v>18830</v>
      </c>
      <c r="H15" s="13">
        <v>23437</v>
      </c>
      <c r="I15" s="13">
        <v>10614</v>
      </c>
      <c r="J15" s="11">
        <f t="shared" si="2"/>
        <v>133172</v>
      </c>
    </row>
    <row r="16" spans="1:10" ht="17.25" customHeight="1">
      <c r="A16" s="16" t="s">
        <v>25</v>
      </c>
      <c r="B16" s="11">
        <f>+B17+B18+B19</f>
        <v>89279</v>
      </c>
      <c r="C16" s="11">
        <f t="shared" ref="C16:I16" si="5">+C17+C18+C19</f>
        <v>112937</v>
      </c>
      <c r="D16" s="11">
        <f t="shared" si="5"/>
        <v>107622</v>
      </c>
      <c r="E16" s="11">
        <f t="shared" si="5"/>
        <v>82005</v>
      </c>
      <c r="F16" s="11">
        <f t="shared" si="5"/>
        <v>68995</v>
      </c>
      <c r="G16" s="11">
        <f t="shared" si="5"/>
        <v>143225</v>
      </c>
      <c r="H16" s="11">
        <f t="shared" si="5"/>
        <v>226754</v>
      </c>
      <c r="I16" s="11">
        <f t="shared" si="5"/>
        <v>63365</v>
      </c>
      <c r="J16" s="11">
        <f t="shared" si="2"/>
        <v>894182</v>
      </c>
    </row>
    <row r="17" spans="1:10" ht="17.25" customHeight="1">
      <c r="A17" s="12" t="s">
        <v>26</v>
      </c>
      <c r="B17" s="13">
        <v>46727</v>
      </c>
      <c r="C17" s="13">
        <v>65298</v>
      </c>
      <c r="D17" s="13">
        <v>61847</v>
      </c>
      <c r="E17" s="13">
        <v>47650</v>
      </c>
      <c r="F17" s="13">
        <v>39948</v>
      </c>
      <c r="G17" s="13">
        <v>76496</v>
      </c>
      <c r="H17" s="13">
        <v>111856</v>
      </c>
      <c r="I17" s="13">
        <v>34398</v>
      </c>
      <c r="J17" s="11">
        <f t="shared" si="2"/>
        <v>484220</v>
      </c>
    </row>
    <row r="18" spans="1:10" ht="17.25" customHeight="1">
      <c r="A18" s="12" t="s">
        <v>27</v>
      </c>
      <c r="B18" s="13">
        <v>33184</v>
      </c>
      <c r="C18" s="13">
        <v>35543</v>
      </c>
      <c r="D18" s="13">
        <v>35919</v>
      </c>
      <c r="E18" s="13">
        <v>26570</v>
      </c>
      <c r="F18" s="13">
        <v>22637</v>
      </c>
      <c r="G18" s="13">
        <v>53209</v>
      </c>
      <c r="H18" s="13">
        <v>96310</v>
      </c>
      <c r="I18" s="13">
        <v>23622</v>
      </c>
      <c r="J18" s="11">
        <f t="shared" si="2"/>
        <v>326994</v>
      </c>
    </row>
    <row r="19" spans="1:10" ht="17.25" customHeight="1">
      <c r="A19" s="12" t="s">
        <v>28</v>
      </c>
      <c r="B19" s="13">
        <v>9368</v>
      </c>
      <c r="C19" s="13">
        <v>12096</v>
      </c>
      <c r="D19" s="13">
        <v>9856</v>
      </c>
      <c r="E19" s="13">
        <v>7785</v>
      </c>
      <c r="F19" s="13">
        <v>6410</v>
      </c>
      <c r="G19" s="13">
        <v>13520</v>
      </c>
      <c r="H19" s="13">
        <v>18588</v>
      </c>
      <c r="I19" s="13">
        <v>5345</v>
      </c>
      <c r="J19" s="11">
        <f t="shared" si="2"/>
        <v>82968</v>
      </c>
    </row>
    <row r="20" spans="1:10" ht="17.25" customHeight="1">
      <c r="A20" s="16" t="s">
        <v>29</v>
      </c>
      <c r="B20" s="13">
        <v>19321</v>
      </c>
      <c r="C20" s="13">
        <v>31772</v>
      </c>
      <c r="D20" s="13">
        <v>34362</v>
      </c>
      <c r="E20" s="13">
        <v>28923</v>
      </c>
      <c r="F20" s="13">
        <v>19087</v>
      </c>
      <c r="G20" s="13">
        <v>27673</v>
      </c>
      <c r="H20" s="13">
        <v>28071</v>
      </c>
      <c r="I20" s="13">
        <v>11160</v>
      </c>
      <c r="J20" s="11">
        <f t="shared" si="2"/>
        <v>200369</v>
      </c>
    </row>
    <row r="21" spans="1:10" ht="17.25" customHeight="1">
      <c r="A21" s="12" t="s">
        <v>30</v>
      </c>
      <c r="B21" s="13">
        <f>ROUND(B$20*0.57,0)</f>
        <v>11013</v>
      </c>
      <c r="C21" s="13">
        <f>ROUND(C$20*0.57,0)</f>
        <v>18110</v>
      </c>
      <c r="D21" s="13">
        <f t="shared" ref="D21:I21" si="6">ROUND(D$20*0.57,0)</f>
        <v>19586</v>
      </c>
      <c r="E21" s="13">
        <f t="shared" si="6"/>
        <v>16486</v>
      </c>
      <c r="F21" s="13">
        <f t="shared" si="6"/>
        <v>10880</v>
      </c>
      <c r="G21" s="13">
        <f t="shared" si="6"/>
        <v>15774</v>
      </c>
      <c r="H21" s="13">
        <f t="shared" si="6"/>
        <v>16000</v>
      </c>
      <c r="I21" s="13">
        <f t="shared" si="6"/>
        <v>6361</v>
      </c>
      <c r="J21" s="11">
        <f t="shared" si="2"/>
        <v>114210</v>
      </c>
    </row>
    <row r="22" spans="1:10" ht="17.25" customHeight="1">
      <c r="A22" s="12" t="s">
        <v>31</v>
      </c>
      <c r="B22" s="13">
        <f>ROUND(B$20*0.43,0)</f>
        <v>8308</v>
      </c>
      <c r="C22" s="13">
        <f t="shared" ref="C22:I22" si="7">ROUND(C$20*0.43,0)</f>
        <v>13662</v>
      </c>
      <c r="D22" s="13">
        <f t="shared" si="7"/>
        <v>14776</v>
      </c>
      <c r="E22" s="13">
        <f t="shared" si="7"/>
        <v>12437</v>
      </c>
      <c r="F22" s="13">
        <f t="shared" si="7"/>
        <v>8207</v>
      </c>
      <c r="G22" s="13">
        <f t="shared" si="7"/>
        <v>11899</v>
      </c>
      <c r="H22" s="13">
        <f t="shared" si="7"/>
        <v>12071</v>
      </c>
      <c r="I22" s="13">
        <f t="shared" si="7"/>
        <v>4799</v>
      </c>
      <c r="J22" s="11">
        <f t="shared" si="2"/>
        <v>86159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856</v>
      </c>
      <c r="J23" s="11">
        <f t="shared" si="2"/>
        <v>856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25075.15</v>
      </c>
      <c r="J31" s="24">
        <f t="shared" ref="J31:J71" si="9">SUM(B31:I31)</f>
        <v>25075.15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597257.77</v>
      </c>
      <c r="C43" s="23">
        <f t="shared" ref="C43:I43" si="10">+C44+C52</f>
        <v>950633.05</v>
      </c>
      <c r="D43" s="23">
        <f t="shared" si="10"/>
        <v>941551.58</v>
      </c>
      <c r="E43" s="23">
        <f t="shared" si="10"/>
        <v>707775.7</v>
      </c>
      <c r="F43" s="23">
        <f t="shared" si="10"/>
        <v>520230.44</v>
      </c>
      <c r="G43" s="23">
        <f t="shared" si="10"/>
        <v>893982.27</v>
      </c>
      <c r="H43" s="23">
        <f t="shared" si="10"/>
        <v>1131946.6100000001</v>
      </c>
      <c r="I43" s="23">
        <f t="shared" si="10"/>
        <v>480626.13</v>
      </c>
      <c r="J43" s="23">
        <f t="shared" si="9"/>
        <v>6224003.5499999998</v>
      </c>
    </row>
    <row r="44" spans="1:10" ht="17.25" customHeight="1">
      <c r="A44" s="16" t="s">
        <v>52</v>
      </c>
      <c r="B44" s="24">
        <f>SUM(B45:B51)</f>
        <v>582286.01</v>
      </c>
      <c r="C44" s="24">
        <f t="shared" ref="C44:J44" si="11">SUM(C45:C51)</f>
        <v>930175.21000000008</v>
      </c>
      <c r="D44" s="24">
        <f t="shared" si="11"/>
        <v>921196.76</v>
      </c>
      <c r="E44" s="24">
        <f t="shared" si="11"/>
        <v>688868.97</v>
      </c>
      <c r="F44" s="24">
        <f t="shared" si="11"/>
        <v>500957.42</v>
      </c>
      <c r="G44" s="24">
        <f t="shared" si="11"/>
        <v>876014.89</v>
      </c>
      <c r="H44" s="24">
        <f t="shared" si="11"/>
        <v>1106713</v>
      </c>
      <c r="I44" s="24">
        <f t="shared" si="11"/>
        <v>465452.16000000003</v>
      </c>
      <c r="J44" s="24">
        <f t="shared" si="11"/>
        <v>6071664.4200000009</v>
      </c>
    </row>
    <row r="45" spans="1:10" ht="17.25" customHeight="1">
      <c r="A45" s="37" t="s">
        <v>53</v>
      </c>
      <c r="B45" s="24">
        <f t="shared" ref="B45:I45" si="12">ROUND(B26*B7,2)</f>
        <v>582286.01</v>
      </c>
      <c r="C45" s="24">
        <f t="shared" si="12"/>
        <v>928112.31</v>
      </c>
      <c r="D45" s="24">
        <f t="shared" si="12"/>
        <v>921196.76</v>
      </c>
      <c r="E45" s="24">
        <f t="shared" si="12"/>
        <v>674081.94</v>
      </c>
      <c r="F45" s="24">
        <f t="shared" si="12"/>
        <v>500957.42</v>
      </c>
      <c r="G45" s="24">
        <f t="shared" si="12"/>
        <v>876014.89</v>
      </c>
      <c r="H45" s="24">
        <f t="shared" si="12"/>
        <v>1106713</v>
      </c>
      <c r="I45" s="24">
        <f t="shared" si="12"/>
        <v>440377.01</v>
      </c>
      <c r="J45" s="24">
        <f t="shared" si="9"/>
        <v>6029739.3399999999</v>
      </c>
    </row>
    <row r="46" spans="1:10" ht="17.25" customHeight="1">
      <c r="A46" s="37" t="s">
        <v>54</v>
      </c>
      <c r="B46" s="20">
        <v>0</v>
      </c>
      <c r="C46" s="24">
        <f>ROUND(C27*C7,2)</f>
        <v>2062.9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2062.9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20209.38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20209.38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-5422.35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-5422.35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25075.15</v>
      </c>
      <c r="J49" s="24">
        <f>SUM(B49:I49)</f>
        <v>25075.15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14971.76</v>
      </c>
      <c r="C52" s="39">
        <v>20457.84</v>
      </c>
      <c r="D52" s="39">
        <v>20354.82</v>
      </c>
      <c r="E52" s="39">
        <v>18906.73</v>
      </c>
      <c r="F52" s="39">
        <v>19273.02</v>
      </c>
      <c r="G52" s="39">
        <v>17967.38</v>
      </c>
      <c r="H52" s="39">
        <v>25233.61</v>
      </c>
      <c r="I52" s="39">
        <v>15173.97</v>
      </c>
      <c r="J52" s="39">
        <f>SUM(B52:I52)</f>
        <v>152339.13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-94041</v>
      </c>
      <c r="C56" s="38">
        <f t="shared" si="13"/>
        <v>-147484.91</v>
      </c>
      <c r="D56" s="38">
        <f t="shared" si="13"/>
        <v>-132376.94</v>
      </c>
      <c r="E56" s="38">
        <f t="shared" si="13"/>
        <v>-443684.5</v>
      </c>
      <c r="F56" s="38">
        <f t="shared" si="13"/>
        <v>-83403.66</v>
      </c>
      <c r="G56" s="38">
        <f t="shared" si="13"/>
        <v>-104874.33</v>
      </c>
      <c r="H56" s="38">
        <f t="shared" si="13"/>
        <v>-113156.61</v>
      </c>
      <c r="I56" s="38">
        <f t="shared" si="13"/>
        <v>-80175</v>
      </c>
      <c r="J56" s="38">
        <f t="shared" si="9"/>
        <v>-1199196.95</v>
      </c>
    </row>
    <row r="57" spans="1:10" ht="18.75" customHeight="1">
      <c r="A57" s="16" t="s">
        <v>102</v>
      </c>
      <c r="B57" s="38">
        <f t="shared" ref="B57:I57" si="14">B58+B59+B60+B61+B62+B63</f>
        <v>-94041</v>
      </c>
      <c r="C57" s="38">
        <f t="shared" si="14"/>
        <v>-147282</v>
      </c>
      <c r="D57" s="38">
        <f t="shared" si="14"/>
        <v>-131250</v>
      </c>
      <c r="E57" s="38">
        <f t="shared" si="14"/>
        <v>-91335</v>
      </c>
      <c r="F57" s="38">
        <f t="shared" si="14"/>
        <v>-81903</v>
      </c>
      <c r="G57" s="38">
        <f t="shared" si="14"/>
        <v>-104481</v>
      </c>
      <c r="H57" s="38">
        <f t="shared" si="14"/>
        <v>-113133</v>
      </c>
      <c r="I57" s="38">
        <f t="shared" si="14"/>
        <v>-80175</v>
      </c>
      <c r="J57" s="38">
        <f t="shared" si="9"/>
        <v>-843600</v>
      </c>
    </row>
    <row r="58" spans="1:10" ht="18.75" customHeight="1">
      <c r="A58" s="12" t="s">
        <v>103</v>
      </c>
      <c r="B58" s="38">
        <f>-ROUND(B9*$D$3,2)</f>
        <v>-94041</v>
      </c>
      <c r="C58" s="38">
        <f t="shared" ref="C58:I58" si="15">-ROUND(C9*$D$3,2)</f>
        <v>-147282</v>
      </c>
      <c r="D58" s="38">
        <f t="shared" si="15"/>
        <v>-131250</v>
      </c>
      <c r="E58" s="38">
        <f t="shared" si="15"/>
        <v>-91335</v>
      </c>
      <c r="F58" s="38">
        <f t="shared" si="15"/>
        <v>-81903</v>
      </c>
      <c r="G58" s="38">
        <f t="shared" si="15"/>
        <v>-104481</v>
      </c>
      <c r="H58" s="38">
        <f t="shared" si="15"/>
        <v>-113133</v>
      </c>
      <c r="I58" s="38">
        <f t="shared" si="15"/>
        <v>-80175</v>
      </c>
      <c r="J58" s="38">
        <f t="shared" si="9"/>
        <v>-843600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6" t="s">
        <v>107</v>
      </c>
      <c r="B64" s="20">
        <v>0</v>
      </c>
      <c r="C64" s="52">
        <f>SUM(C65:C85)</f>
        <v>-202.91</v>
      </c>
      <c r="D64" s="52">
        <f t="shared" ref="D64:I64" si="16">SUM(D65:D85)</f>
        <v>-1126.9399999999998</v>
      </c>
      <c r="E64" s="52">
        <f t="shared" si="16"/>
        <v>-352349.5</v>
      </c>
      <c r="F64" s="52">
        <f t="shared" si="16"/>
        <v>-1500.66</v>
      </c>
      <c r="G64" s="52">
        <f t="shared" si="16"/>
        <v>-393.33</v>
      </c>
      <c r="H64" s="52">
        <f t="shared" si="16"/>
        <v>-23.61</v>
      </c>
      <c r="I64" s="52">
        <f t="shared" si="16"/>
        <v>0</v>
      </c>
      <c r="J64" s="38">
        <f t="shared" si="9"/>
        <v>-355596.94999999995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71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-350000</v>
      </c>
      <c r="F77" s="20">
        <v>0</v>
      </c>
      <c r="G77" s="20">
        <v>0</v>
      </c>
      <c r="H77" s="20">
        <v>0</v>
      </c>
      <c r="I77" s="20">
        <v>0</v>
      </c>
      <c r="J77" s="38">
        <f t="shared" ref="J77" si="17">SUM(B77:I77)</f>
        <v>-350000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121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122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120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 t="shared" ref="J86:J92" si="18">SUM(B88:I88)</f>
        <v>0</v>
      </c>
    </row>
    <row r="89" spans="1:10" ht="18.75" customHeight="1">
      <c r="A89" s="16" t="s">
        <v>111</v>
      </c>
      <c r="B89" s="25">
        <f t="shared" ref="B89:I89" si="19">+B90+B91</f>
        <v>503216.77</v>
      </c>
      <c r="C89" s="25">
        <f t="shared" si="19"/>
        <v>803148.14</v>
      </c>
      <c r="D89" s="25">
        <f t="shared" si="19"/>
        <v>809174.64</v>
      </c>
      <c r="E89" s="25">
        <f t="shared" si="19"/>
        <v>264091.19999999995</v>
      </c>
      <c r="F89" s="25">
        <f t="shared" si="19"/>
        <v>436826.78</v>
      </c>
      <c r="G89" s="25">
        <f t="shared" si="19"/>
        <v>789107.94000000006</v>
      </c>
      <c r="H89" s="25">
        <f t="shared" si="19"/>
        <v>1018790</v>
      </c>
      <c r="I89" s="25">
        <f t="shared" si="19"/>
        <v>400451.13</v>
      </c>
      <c r="J89" s="53">
        <f t="shared" si="18"/>
        <v>5024806.6000000006</v>
      </c>
    </row>
    <row r="90" spans="1:10" ht="18.75" customHeight="1">
      <c r="A90" s="16" t="s">
        <v>110</v>
      </c>
      <c r="B90" s="25">
        <f t="shared" ref="B90:I90" si="20">+B44+B57+B64+B86</f>
        <v>488245.01</v>
      </c>
      <c r="C90" s="25">
        <f t="shared" si="20"/>
        <v>782690.3</v>
      </c>
      <c r="D90" s="25">
        <f t="shared" si="20"/>
        <v>788819.82000000007</v>
      </c>
      <c r="E90" s="25">
        <f t="shared" si="20"/>
        <v>245184.46999999997</v>
      </c>
      <c r="F90" s="25">
        <f t="shared" si="20"/>
        <v>417553.76</v>
      </c>
      <c r="G90" s="25">
        <f t="shared" si="20"/>
        <v>771140.56</v>
      </c>
      <c r="H90" s="25">
        <f t="shared" si="20"/>
        <v>993556.39</v>
      </c>
      <c r="I90" s="25">
        <f t="shared" si="20"/>
        <v>385277.16000000003</v>
      </c>
      <c r="J90" s="53">
        <f t="shared" si="18"/>
        <v>4872467.4700000007</v>
      </c>
    </row>
    <row r="91" spans="1:10" ht="18.75" customHeight="1">
      <c r="A91" s="16" t="s">
        <v>114</v>
      </c>
      <c r="B91" s="25">
        <f t="shared" ref="B91:I91" si="21">IF(+B52+B87+B92&lt;0,0,(B52+B87+B92))</f>
        <v>14971.76</v>
      </c>
      <c r="C91" s="25">
        <f t="shared" si="21"/>
        <v>20457.84</v>
      </c>
      <c r="D91" s="25">
        <f t="shared" si="21"/>
        <v>20354.82</v>
      </c>
      <c r="E91" s="20">
        <f t="shared" si="21"/>
        <v>18906.73</v>
      </c>
      <c r="F91" s="25">
        <f t="shared" si="21"/>
        <v>19273.02</v>
      </c>
      <c r="G91" s="20">
        <f t="shared" si="21"/>
        <v>17967.38</v>
      </c>
      <c r="H91" s="25">
        <f t="shared" si="21"/>
        <v>25233.61</v>
      </c>
      <c r="I91" s="20">
        <f t="shared" si="21"/>
        <v>15173.97</v>
      </c>
      <c r="J91" s="53">
        <f t="shared" si="18"/>
        <v>152339.13</v>
      </c>
    </row>
    <row r="92" spans="1:10" ht="18" customHeight="1">
      <c r="A92" s="16" t="s">
        <v>112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 t="shared" si="18"/>
        <v>0</v>
      </c>
    </row>
    <row r="93" spans="1:10" ht="18.75" customHeight="1">
      <c r="A93" s="16" t="s">
        <v>113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SUM(J98:J118)</f>
        <v>5024806.6099999994</v>
      </c>
    </row>
    <row r="98" spans="1:10" ht="18.75" customHeight="1">
      <c r="A98" s="27" t="s">
        <v>83</v>
      </c>
      <c r="B98" s="28">
        <v>68241.94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8" si="22">SUM(B98:I98)</f>
        <v>68241.94</v>
      </c>
    </row>
    <row r="99" spans="1:10" ht="18.75" customHeight="1">
      <c r="A99" s="27" t="s">
        <v>84</v>
      </c>
      <c r="B99" s="28">
        <v>434974.83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2"/>
        <v>434974.83</v>
      </c>
    </row>
    <row r="100" spans="1:10" ht="18.75" customHeight="1">
      <c r="A100" s="27" t="s">
        <v>85</v>
      </c>
      <c r="B100" s="44">
        <v>0</v>
      </c>
      <c r="C100" s="28">
        <f>+C89</f>
        <v>803148.14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2"/>
        <v>803148.14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809174.64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2"/>
        <v>809174.64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76007.19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2"/>
        <v>76007.19</v>
      </c>
    </row>
    <row r="103" spans="1:10" ht="18.75" customHeight="1">
      <c r="A103" s="27" t="s">
        <v>115</v>
      </c>
      <c r="B103" s="44">
        <v>0</v>
      </c>
      <c r="C103" s="44">
        <v>0</v>
      </c>
      <c r="D103" s="44">
        <v>0</v>
      </c>
      <c r="E103" s="28">
        <v>79286.06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2"/>
        <v>79286.06</v>
      </c>
    </row>
    <row r="104" spans="1:10" ht="18.75" customHeight="1">
      <c r="A104" s="27" t="s">
        <v>116</v>
      </c>
      <c r="B104" s="44">
        <v>0</v>
      </c>
      <c r="C104" s="44">
        <v>0</v>
      </c>
      <c r="D104" s="44">
        <v>0</v>
      </c>
      <c r="E104" s="28">
        <v>106100.94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2"/>
        <v>106100.94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2697.03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2"/>
        <v>2697.03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436826.78</v>
      </c>
      <c r="G106" s="44">
        <v>0</v>
      </c>
      <c r="H106" s="44">
        <v>0</v>
      </c>
      <c r="I106" s="44">
        <v>0</v>
      </c>
      <c r="J106" s="45">
        <f t="shared" si="22"/>
        <v>436826.78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97454.83</v>
      </c>
      <c r="H107" s="44">
        <v>0</v>
      </c>
      <c r="I107" s="44">
        <v>0</v>
      </c>
      <c r="J107" s="45">
        <f t="shared" si="22"/>
        <v>97454.83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137545.10999999999</v>
      </c>
      <c r="H108" s="44">
        <v>0</v>
      </c>
      <c r="I108" s="44">
        <v>0</v>
      </c>
      <c r="J108" s="45">
        <f t="shared" si="22"/>
        <v>137545.10999999999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182163.06</v>
      </c>
      <c r="H109" s="44">
        <v>0</v>
      </c>
      <c r="I109" s="44">
        <v>0</v>
      </c>
      <c r="J109" s="45">
        <f t="shared" si="22"/>
        <v>182163.06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371944.93</v>
      </c>
      <c r="H110" s="44">
        <v>0</v>
      </c>
      <c r="I110" s="44">
        <v>0</v>
      </c>
      <c r="J110" s="45">
        <f t="shared" si="22"/>
        <v>371944.93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324372.39</v>
      </c>
      <c r="I111" s="44">
        <v>0</v>
      </c>
      <c r="J111" s="45">
        <f t="shared" si="22"/>
        <v>324372.39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27734.6</v>
      </c>
      <c r="I112" s="44">
        <v>0</v>
      </c>
      <c r="J112" s="45">
        <f t="shared" si="22"/>
        <v>27734.6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154907.32</v>
      </c>
      <c r="I113" s="44">
        <v>0</v>
      </c>
      <c r="J113" s="45">
        <f t="shared" si="22"/>
        <v>154907.32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139481.26</v>
      </c>
      <c r="I114" s="44">
        <v>0</v>
      </c>
      <c r="J114" s="45">
        <f t="shared" si="22"/>
        <v>139481.26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372294.43</v>
      </c>
      <c r="I115" s="44">
        <v>0</v>
      </c>
      <c r="J115" s="45">
        <f t="shared" si="22"/>
        <v>372294.43</v>
      </c>
    </row>
    <row r="116" spans="1:10" ht="18.75" customHeight="1">
      <c r="A116" s="27" t="s">
        <v>99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28">
        <v>0</v>
      </c>
      <c r="J116" s="45">
        <f t="shared" si="22"/>
        <v>0</v>
      </c>
    </row>
    <row r="117" spans="1:10" ht="18.75" customHeight="1">
      <c r="A117" s="27" t="s">
        <v>100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28">
        <v>141079.66</v>
      </c>
      <c r="J117" s="45">
        <f t="shared" si="22"/>
        <v>141079.66</v>
      </c>
    </row>
    <row r="118" spans="1:10" ht="18.75" customHeight="1">
      <c r="A118" s="29" t="s">
        <v>101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7">
        <v>259371.47</v>
      </c>
      <c r="J118" s="48">
        <f t="shared" si="22"/>
        <v>259371.47</v>
      </c>
    </row>
    <row r="119" spans="1:10" ht="18.75" customHeight="1">
      <c r="A119" s="49"/>
      <c r="B119" s="56"/>
      <c r="C119" s="56"/>
      <c r="D119" s="56"/>
      <c r="E119" s="56"/>
      <c r="F119" s="56"/>
      <c r="G119" s="56"/>
      <c r="H119" s="56"/>
      <c r="I119" s="56"/>
      <c r="J119" s="57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3"/>
    </row>
    <row r="123" spans="1:10" ht="18.75" customHeight="1">
      <c r="A123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2013-09-12T21:31:49Z</dcterms:modified>
</cp:coreProperties>
</file>