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CONCESSÃO'!$A$1:$J$116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J65"/>
  <c r="J66"/>
  <c r="J67"/>
  <c r="J68"/>
  <c r="J69"/>
  <c r="J81"/>
  <c r="I64"/>
  <c r="J84"/>
  <c r="J86"/>
  <c r="B89"/>
  <c r="C89"/>
  <c r="D89"/>
  <c r="E89"/>
  <c r="F89"/>
  <c r="G89"/>
  <c r="H89"/>
  <c r="I89"/>
  <c r="J89"/>
  <c r="J90"/>
  <c r="J96"/>
  <c r="J97"/>
  <c r="J100"/>
  <c r="J101"/>
  <c r="J102"/>
  <c r="J103"/>
  <c r="J105"/>
  <c r="J106"/>
  <c r="J107"/>
  <c r="J108"/>
  <c r="J109"/>
  <c r="J110"/>
  <c r="J111"/>
  <c r="J112"/>
  <c r="J113"/>
  <c r="J114"/>
  <c r="J115"/>
  <c r="J116"/>
  <c r="C56" l="1"/>
  <c r="H56"/>
  <c r="D56"/>
  <c r="G56"/>
  <c r="F56"/>
  <c r="E56"/>
  <c r="J64"/>
  <c r="J57"/>
  <c r="B56"/>
  <c r="H43"/>
  <c r="H88"/>
  <c r="H87" s="1"/>
  <c r="F43"/>
  <c r="F88"/>
  <c r="F87" s="1"/>
  <c r="F104" s="1"/>
  <c r="J104" s="1"/>
  <c r="D43"/>
  <c r="D88"/>
  <c r="D87" s="1"/>
  <c r="D99" s="1"/>
  <c r="J99" s="1"/>
  <c r="J8"/>
  <c r="J7" s="1"/>
  <c r="B7"/>
  <c r="B45" s="1"/>
  <c r="I43"/>
  <c r="I88"/>
  <c r="I87" s="1"/>
  <c r="G43"/>
  <c r="G88"/>
  <c r="G87" s="1"/>
  <c r="E48"/>
  <c r="J48" s="1"/>
  <c r="E45"/>
  <c r="E44" s="1"/>
  <c r="C45"/>
  <c r="C46"/>
  <c r="J46" s="1"/>
  <c r="I56"/>
  <c r="J9"/>
  <c r="C44" l="1"/>
  <c r="E43"/>
  <c r="E88"/>
  <c r="E87" s="1"/>
  <c r="J45"/>
  <c r="J44" s="1"/>
  <c r="B44"/>
  <c r="J56"/>
  <c r="B43" l="1"/>
  <c r="B88"/>
  <c r="C43"/>
  <c r="C88"/>
  <c r="C87" s="1"/>
  <c r="C98" s="1"/>
  <c r="J98" s="1"/>
  <c r="J95" s="1"/>
  <c r="J43" l="1"/>
  <c r="J88"/>
  <c r="B87"/>
  <c r="J87" s="1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<sst xmlns="http://schemas.openxmlformats.org/spreadsheetml/2006/main" count="123" uniqueCount="123">
  <si>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</si>
  <si>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</si>
  <si>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</si>
  <si>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</si>
  <si>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</si>
  <si>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</si>
  <si>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</si>
  <si>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</si>
  <si>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</si>
  <si>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</si>
  <si>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</si>
  <si>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</si>
  <si>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</si>
  <si>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</si>
  <si>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</si>
  <si>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</si>
  <si>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</si>
  <si>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</si>
  <si>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</si>
  <si>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</si>
  <si>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</si>
  <si>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</si>
  <si>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</si>
  <si>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</si>
  <si>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</si>
  <si>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</si>
  <si>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</si>
  <si>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</si>
  <si>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</si>
  <si>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</si>
  <si>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</si>
  <si>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</si>
  <si>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</si>
  <si>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</si>
  <si>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</si>
  <si>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</si>
  <si>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</si>
  <si>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</si>
  <si>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</si>
  <si>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</si>
  <si>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</si>
  <si>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</si>
  <si>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</si>
  <si>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</si>
  <si>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</si>
  <si>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</si>
  <si>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</si>
  <si>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</si>
  <si>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</si>
  <si>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</si>
  <si>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</si>
  <si>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</si>
  <si>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</si>
  <si>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</si>
  <si>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</si>
  <si>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</si>
  <si>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</si>
  <si>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</si>
  <si>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</si>
  <si>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</si>
  <si>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</si>
  <si>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</si>
  <si>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</si>
  <si>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</si>
  <si>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</si>
  <si>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</si>
  <si>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</si>
  <si>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</si>
  <si>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</si>
  <si>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</si>
  <si>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</si>
  <si>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</si>
  <si>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</si>
  <si>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</si>
  <si>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</si>
  <si>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</si>
  <si>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</si>
  <si>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</si>
  <si>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</si>
  <si>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</si>
  <si>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</si>
  <si>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</si>
  <si>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</si>
  <si>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</si>
  <si>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</si>
  <si>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</si>
  <si>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</si>
  <si>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</si>
  <si>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</si>
  <si>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</si>
  <si>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</si>
  <si>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</si>
  <si>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</si>
  <si>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</si>
  <si>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</si>
  <si>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</si>
  <si>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</si>
  <si>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</si>
  <si>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</si>
  <si>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</si>
  <si>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</si>
  <si>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</si>
  <si>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</si>
  <si>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</si>
  <si>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</si>
  <si>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</si>
  <si>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</si>
  <si>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</si>
  <si>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</si>
  <si>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</si>
  <si>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</si>
  <si>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</si>
  <si>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</si>
  <si>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</si>
  <si>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</si>
  <si>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</si>
  <si>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</si>
  <si>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</si>
  <si>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</si>
  <si>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6.3. Revisão de Remuneração pelo Transporte Coletivo 1</t>
  </si>
  <si>
    <t>Nota:</t>
  </si>
  <si>
    <t>OPERAÇÃO 03/09/13 - VENCIMENTO 10/09/13</t>
  </si>
  <si>
    <t>(1) Revisão referente à tarifa de remuneração pela renovação da frota, período de 03/08 a 02/09/13.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</si>
</sst>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618445</v>
      </c>
      <c r="C7" s="9">
        <f t="shared" si="0"/>
        <v>752101</v>
      </c>
      <c r="D7" s="9">
        <f t="shared" si="0"/>
        <v>686618</v>
      </c>
      <c r="E7" s="9">
        <f t="shared" si="0"/>
        <v>515923</v>
      </c>
      <c r="F7" s="9">
        <f t="shared" si="0"/>
        <v>534575</v>
      </c>
      <c r="G7" s="9">
        <f t="shared" si="0"/>
        <v>792440</v>
      </c>
      <c r="H7" s="9">
        <f t="shared" si="0"/>
        <v>1213610</v>
      </c>
      <c r="I7" s="9">
        <f t="shared" si="0"/>
        <v>536901</v>
      </c>
      <c r="J7" s="9">
        <f t="shared" si="0"/>
        <v>5650613</v>
      </c>
    </row>
    <row r="8" spans="1:10" ht="17.25" customHeight="1">
      <c r="A8" s="10" t="s">
        <v>34</v>
      </c>
      <c r="B8" s="11">
        <f>B9+B12</f>
        <v>368333</v>
      </c>
      <c r="C8" s="11">
        <f t="shared" ref="C8:I8" si="1">C9+C12</f>
        <v>461951</v>
      </c>
      <c r="D8" s="11">
        <f t="shared" si="1"/>
        <v>407159</v>
      </c>
      <c r="E8" s="11">
        <f t="shared" si="1"/>
        <v>292608</v>
      </c>
      <c r="F8" s="11">
        <f t="shared" si="1"/>
        <v>317051</v>
      </c>
      <c r="G8" s="11">
        <f t="shared" si="1"/>
        <v>446720</v>
      </c>
      <c r="H8" s="11">
        <f t="shared" si="1"/>
        <v>658488</v>
      </c>
      <c r="I8" s="11">
        <f t="shared" si="1"/>
        <v>330788</v>
      </c>
      <c r="J8" s="11">
        <f t="shared" ref="J8:J23" si="2">SUM(B8:I8)</f>
        <v>3283098</v>
      </c>
    </row>
    <row r="9" spans="1:10" ht="17.25" customHeight="1">
      <c r="A9" s="15" t="s">
        <v>19</v>
      </c>
      <c r="B9" s="13">
        <f>+B10+B11</f>
        <v>48000</v>
      </c>
      <c r="C9" s="13">
        <f t="shared" ref="C9:I9" si="3">+C10+C11</f>
        <v>64481</v>
      </c>
      <c r="D9" s="13">
        <f t="shared" si="3"/>
        <v>55026</v>
      </c>
      <c r="E9" s="13">
        <f t="shared" si="3"/>
        <v>38488</v>
      </c>
      <c r="F9" s="13">
        <f t="shared" si="3"/>
        <v>40703</v>
      </c>
      <c r="G9" s="13">
        <f t="shared" si="3"/>
        <v>53265</v>
      </c>
      <c r="H9" s="13">
        <f t="shared" si="3"/>
        <v>60549</v>
      </c>
      <c r="I9" s="13">
        <f t="shared" si="3"/>
        <v>53535</v>
      </c>
      <c r="J9" s="11">
        <f t="shared" si="2"/>
        <v>414047</v>
      </c>
    </row>
    <row r="10" spans="1:10" ht="17.25" customHeight="1">
      <c r="A10" s="31" t="s">
        <v>20</v>
      </c>
      <c r="B10" s="13">
        <v>48000</v>
      </c>
      <c r="C10" s="13">
        <v>64481</v>
      </c>
      <c r="D10" s="13">
        <v>55026</v>
      </c>
      <c r="E10" s="13">
        <v>38488</v>
      </c>
      <c r="F10" s="13">
        <v>40703</v>
      </c>
      <c r="G10" s="13">
        <v>53265</v>
      </c>
      <c r="H10" s="13">
        <v>60549</v>
      </c>
      <c r="I10" s="13">
        <v>53535</v>
      </c>
      <c r="J10" s="11">
        <f>SUM(B10:I10)</f>
        <v>414047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320333</v>
      </c>
      <c r="C12" s="17">
        <f t="shared" si="4"/>
        <v>397470</v>
      </c>
      <c r="D12" s="17">
        <f t="shared" si="4"/>
        <v>352133</v>
      </c>
      <c r="E12" s="17">
        <f t="shared" si="4"/>
        <v>254120</v>
      </c>
      <c r="F12" s="17">
        <f t="shared" si="4"/>
        <v>276348</v>
      </c>
      <c r="G12" s="17">
        <f t="shared" si="4"/>
        <v>393455</v>
      </c>
      <c r="H12" s="17">
        <f t="shared" si="4"/>
        <v>597939</v>
      </c>
      <c r="I12" s="17">
        <f t="shared" si="4"/>
        <v>277253</v>
      </c>
      <c r="J12" s="11">
        <f t="shared" si="2"/>
        <v>2869051</v>
      </c>
    </row>
    <row r="13" spans="1:10" ht="17.25" customHeight="1">
      <c r="A13" s="14" t="s">
        <v>22</v>
      </c>
      <c r="B13" s="13">
        <v>128561</v>
      </c>
      <c r="C13" s="13">
        <v>171211</v>
      </c>
      <c r="D13" s="13">
        <v>157967</v>
      </c>
      <c r="E13" s="13">
        <v>116500</v>
      </c>
      <c r="F13" s="13">
        <v>121529</v>
      </c>
      <c r="G13" s="13">
        <v>172844</v>
      </c>
      <c r="H13" s="13">
        <v>256716</v>
      </c>
      <c r="I13" s="13">
        <v>114089</v>
      </c>
      <c r="J13" s="11">
        <f t="shared" si="2"/>
        <v>1239417</v>
      </c>
    </row>
    <row r="14" spans="1:10" ht="17.25" customHeight="1">
      <c r="A14" s="14" t="s">
        <v>23</v>
      </c>
      <c r="B14" s="13">
        <v>141526</v>
      </c>
      <c r="C14" s="13">
        <v>157759</v>
      </c>
      <c r="D14" s="13">
        <v>138182</v>
      </c>
      <c r="E14" s="13">
        <v>96474</v>
      </c>
      <c r="F14" s="13">
        <v>113979</v>
      </c>
      <c r="G14" s="13">
        <v>161975</v>
      </c>
      <c r="H14" s="13">
        <v>265978</v>
      </c>
      <c r="I14" s="13">
        <v>121121</v>
      </c>
      <c r="J14" s="11">
        <f t="shared" si="2"/>
        <v>1196994</v>
      </c>
    </row>
    <row r="15" spans="1:10" ht="17.25" customHeight="1">
      <c r="A15" s="14" t="s">
        <v>24</v>
      </c>
      <c r="B15" s="13">
        <v>50246</v>
      </c>
      <c r="C15" s="13">
        <v>68500</v>
      </c>
      <c r="D15" s="13">
        <v>55984</v>
      </c>
      <c r="E15" s="13">
        <v>41146</v>
      </c>
      <c r="F15" s="13">
        <v>40840</v>
      </c>
      <c r="G15" s="13">
        <v>58636</v>
      </c>
      <c r="H15" s="13">
        <v>75245</v>
      </c>
      <c r="I15" s="13">
        <v>42043</v>
      </c>
      <c r="J15" s="11">
        <f t="shared" si="2"/>
        <v>432640</v>
      </c>
    </row>
    <row r="16" spans="1:10" ht="17.25" customHeight="1">
      <c r="A16" s="16" t="s">
        <v>25</v>
      </c>
      <c r="B16" s="11">
        <f>+B17+B18+B19</f>
        <v>209563</v>
      </c>
      <c r="C16" s="11">
        <f t="shared" ref="C16:I16" si="5">+C17+C18+C19</f>
        <v>228955</v>
      </c>
      <c r="D16" s="11">
        <f t="shared" si="5"/>
        <v>210322</v>
      </c>
      <c r="E16" s="11">
        <f t="shared" si="5"/>
        <v>167712</v>
      </c>
      <c r="F16" s="11">
        <f t="shared" si="5"/>
        <v>172105</v>
      </c>
      <c r="G16" s="11">
        <f t="shared" si="5"/>
        <v>287166</v>
      </c>
      <c r="H16" s="11">
        <f t="shared" si="5"/>
        <v>491941</v>
      </c>
      <c r="I16" s="11">
        <f t="shared" si="5"/>
        <v>168980</v>
      </c>
      <c r="J16" s="11">
        <f t="shared" si="2"/>
        <v>1936744</v>
      </c>
    </row>
    <row r="17" spans="1:10" ht="17.25" customHeight="1">
      <c r="A17" s="12" t="s">
        <v>26</v>
      </c>
      <c r="B17" s="13">
        <v>97467</v>
      </c>
      <c r="C17" s="13">
        <v>119347</v>
      </c>
      <c r="D17" s="13">
        <v>110963</v>
      </c>
      <c r="E17" s="13">
        <v>88026</v>
      </c>
      <c r="F17" s="13">
        <v>89087</v>
      </c>
      <c r="G17" s="13">
        <v>147540</v>
      </c>
      <c r="H17" s="13">
        <v>239923</v>
      </c>
      <c r="I17" s="13">
        <v>86579</v>
      </c>
      <c r="J17" s="11">
        <f t="shared" si="2"/>
        <v>978932</v>
      </c>
    </row>
    <row r="18" spans="1:10" ht="17.25" customHeight="1">
      <c r="A18" s="12" t="s">
        <v>27</v>
      </c>
      <c r="B18" s="13">
        <v>84783</v>
      </c>
      <c r="C18" s="13">
        <v>79463</v>
      </c>
      <c r="D18" s="13">
        <v>72783</v>
      </c>
      <c r="E18" s="13">
        <v>57789</v>
      </c>
      <c r="F18" s="13">
        <v>63557</v>
      </c>
      <c r="G18" s="13">
        <v>106433</v>
      </c>
      <c r="H18" s="13">
        <v>201095</v>
      </c>
      <c r="I18" s="13">
        <v>62972</v>
      </c>
      <c r="J18" s="11">
        <f t="shared" si="2"/>
        <v>728875</v>
      </c>
    </row>
    <row r="19" spans="1:10" ht="17.25" customHeight="1">
      <c r="A19" s="12" t="s">
        <v>28</v>
      </c>
      <c r="B19" s="13">
        <v>27313</v>
      </c>
      <c r="C19" s="13">
        <v>30145</v>
      </c>
      <c r="D19" s="13">
        <v>26576</v>
      </c>
      <c r="E19" s="13">
        <v>21897</v>
      </c>
      <c r="F19" s="13">
        <v>19461</v>
      </c>
      <c r="G19" s="13">
        <v>33193</v>
      </c>
      <c r="H19" s="13">
        <v>50923</v>
      </c>
      <c r="I19" s="13">
        <v>19429</v>
      </c>
      <c r="J19" s="11">
        <f t="shared" si="2"/>
        <v>228937</v>
      </c>
    </row>
    <row r="20" spans="1:10" ht="17.25" customHeight="1">
      <c r="A20" s="16" t="s">
        <v>29</v>
      </c>
      <c r="B20" s="13">
        <v>40549</v>
      </c>
      <c r="C20" s="13">
        <v>61195</v>
      </c>
      <c r="D20" s="13">
        <v>69137</v>
      </c>
      <c r="E20" s="13">
        <v>55603</v>
      </c>
      <c r="F20" s="13">
        <v>45419</v>
      </c>
      <c r="G20" s="13">
        <v>58554</v>
      </c>
      <c r="H20" s="13">
        <v>63181</v>
      </c>
      <c r="I20" s="13">
        <v>29965</v>
      </c>
      <c r="J20" s="11">
        <f t="shared" si="2"/>
        <v>423603</v>
      </c>
    </row>
    <row r="21" spans="1:10" ht="17.25" customHeight="1">
      <c r="A21" s="12" t="s">
        <v>30</v>
      </c>
      <c r="B21" s="13">
        <f>ROUND(B$20*0.57,0)</f>
        <v>23113</v>
      </c>
      <c r="C21" s="13">
        <f>ROUND(C$20*0.57,0)</f>
        <v>34881</v>
      </c>
      <c r="D21" s="13">
        <f t="shared" ref="D21:I21" si="6">ROUND(D$20*0.57,0)</f>
        <v>39408</v>
      </c>
      <c r="E21" s="13">
        <f t="shared" si="6"/>
        <v>31694</v>
      </c>
      <c r="F21" s="13">
        <f t="shared" si="6"/>
        <v>25889</v>
      </c>
      <c r="G21" s="13">
        <f t="shared" si="6"/>
        <v>33376</v>
      </c>
      <c r="H21" s="13">
        <f t="shared" si="6"/>
        <v>36013</v>
      </c>
      <c r="I21" s="13">
        <f t="shared" si="6"/>
        <v>17080</v>
      </c>
      <c r="J21" s="11">
        <f t="shared" si="2"/>
        <v>241454</v>
      </c>
    </row>
    <row r="22" spans="1:10" ht="17.25" customHeight="1">
      <c r="A22" s="12" t="s">
        <v>31</v>
      </c>
      <c r="B22" s="13">
        <f>ROUND(B$20*0.43,0)</f>
        <v>17436</v>
      </c>
      <c r="C22" s="13">
        <f t="shared" ref="C22:I22" si="7">ROUND(C$20*0.43,0)</f>
        <v>26314</v>
      </c>
      <c r="D22" s="13">
        <f t="shared" si="7"/>
        <v>29729</v>
      </c>
      <c r="E22" s="13">
        <f t="shared" si="7"/>
        <v>23909</v>
      </c>
      <c r="F22" s="13">
        <f t="shared" si="7"/>
        <v>19530</v>
      </c>
      <c r="G22" s="13">
        <f t="shared" si="7"/>
        <v>25178</v>
      </c>
      <c r="H22" s="13">
        <f t="shared" si="7"/>
        <v>27168</v>
      </c>
      <c r="I22" s="13">
        <f t="shared" si="7"/>
        <v>12885</v>
      </c>
      <c r="J22" s="11">
        <f t="shared" si="2"/>
        <v>182149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7168</v>
      </c>
      <c r="J23" s="11">
        <f t="shared" si="2"/>
        <v>7168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2.727868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7.0417999999999994E-2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10786.04</v>
      </c>
      <c r="J31" s="24">
        <f t="shared" ref="J31:J71" si="9">SUM(B31:I31)</f>
        <v>10786.04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1419398.51</v>
      </c>
      <c r="C43" s="23">
        <f t="shared" ref="C43:I43" si="10">+C44+C52</f>
        <v>1968507.9500000002</v>
      </c>
      <c r="D43" s="23">
        <f t="shared" si="10"/>
        <v>1893105.4200000002</v>
      </c>
      <c r="E43" s="23">
        <f t="shared" si="10"/>
        <v>1426276.58</v>
      </c>
      <c r="F43" s="23">
        <f t="shared" si="10"/>
        <v>1268949</v>
      </c>
      <c r="G43" s="23">
        <f t="shared" si="10"/>
        <v>1925845.92</v>
      </c>
      <c r="H43" s="23">
        <f t="shared" si="10"/>
        <v>2538741.2799999998</v>
      </c>
      <c r="I43" s="23">
        <f t="shared" si="10"/>
        <v>1241396.49</v>
      </c>
      <c r="J43" s="23">
        <f t="shared" si="9"/>
        <v>13682221.149999999</v>
      </c>
    </row>
    <row r="44" spans="1:10" ht="17.25" customHeight="1">
      <c r="A44" s="16" t="s">
        <v>52</v>
      </c>
      <c r="B44" s="24">
        <f>SUM(B45:B51)</f>
        <v>1404426.75</v>
      </c>
      <c r="C44" s="24">
        <f t="shared" ref="C44:J44" si="11">SUM(C45:C51)</f>
        <v>1948050.11</v>
      </c>
      <c r="D44" s="24">
        <f t="shared" si="11"/>
        <v>1872750.6</v>
      </c>
      <c r="E44" s="24">
        <f t="shared" si="11"/>
        <v>1407369.85</v>
      </c>
      <c r="F44" s="24">
        <f t="shared" si="11"/>
        <v>1249675.98</v>
      </c>
      <c r="G44" s="24">
        <f t="shared" si="11"/>
        <v>1907878.54</v>
      </c>
      <c r="H44" s="24">
        <f t="shared" si="11"/>
        <v>2513507.67</v>
      </c>
      <c r="I44" s="24">
        <f t="shared" si="11"/>
        <v>1226222.52</v>
      </c>
      <c r="J44" s="24">
        <f t="shared" si="11"/>
        <v>13529882.019999998</v>
      </c>
    </row>
    <row r="45" spans="1:10" ht="17.25" customHeight="1">
      <c r="A45" s="37" t="s">
        <v>53</v>
      </c>
      <c r="B45" s="24">
        <f t="shared" ref="B45:I45" si="12">ROUND(B26*B7,2)</f>
        <v>1404426.75</v>
      </c>
      <c r="C45" s="24">
        <f t="shared" si="12"/>
        <v>1943729.82</v>
      </c>
      <c r="D45" s="24">
        <f t="shared" si="12"/>
        <v>1872750.6</v>
      </c>
      <c r="E45" s="24">
        <f t="shared" si="12"/>
        <v>1382157.72</v>
      </c>
      <c r="F45" s="24">
        <f t="shared" si="12"/>
        <v>1249675.98</v>
      </c>
      <c r="G45" s="24">
        <f t="shared" si="12"/>
        <v>1907878.54</v>
      </c>
      <c r="H45" s="24">
        <f t="shared" si="12"/>
        <v>2513507.67</v>
      </c>
      <c r="I45" s="24">
        <f t="shared" si="12"/>
        <v>1215436.48</v>
      </c>
      <c r="J45" s="24">
        <f t="shared" si="9"/>
        <v>13489563.560000001</v>
      </c>
    </row>
    <row r="46" spans="1:10" ht="17.25" customHeight="1">
      <c r="A46" s="37" t="s">
        <v>54</v>
      </c>
      <c r="B46" s="20">
        <v>0</v>
      </c>
      <c r="C46" s="24">
        <f>ROUND(C27*C7,2)</f>
        <v>4320.29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4320.29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36330.269999999997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36330.269999999997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-11118.14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-11118.14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10786.04</v>
      </c>
      <c r="J49" s="24">
        <f>SUM(B49:I49)</f>
        <v>10786.04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14971.76</v>
      </c>
      <c r="C52" s="39">
        <v>20457.84</v>
      </c>
      <c r="D52" s="39">
        <v>20354.82</v>
      </c>
      <c r="E52" s="39">
        <v>18906.73</v>
      </c>
      <c r="F52" s="39">
        <v>19273.02</v>
      </c>
      <c r="G52" s="39">
        <v>17967.38</v>
      </c>
      <c r="H52" s="39">
        <v>25233.61</v>
      </c>
      <c r="I52" s="39">
        <v>15173.97</v>
      </c>
      <c r="J52" s="39">
        <f>SUM(B52:I52)</f>
        <v>152339.13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+B57+B64+B84+B85</f>
        <v>-410790.15</v>
      </c>
      <c r="C56" s="38">
        <f t="shared" si="13"/>
        <v>-224760.18</v>
      </c>
      <c r="D56" s="38">
        <f t="shared" si="13"/>
        <v>-241443.25</v>
      </c>
      <c r="E56" s="38">
        <f t="shared" si="13"/>
        <v>-179941.18000000002</v>
      </c>
      <c r="F56" s="38">
        <f t="shared" si="13"/>
        <v>-371268.07999999996</v>
      </c>
      <c r="G56" s="38">
        <f t="shared" si="13"/>
        <v>-425010.66000000003</v>
      </c>
      <c r="H56" s="38">
        <f t="shared" si="13"/>
        <v>-377012.41</v>
      </c>
      <c r="I56" s="38">
        <f t="shared" si="13"/>
        <v>-174477.08</v>
      </c>
      <c r="J56" s="38">
        <f t="shared" si="9"/>
        <v>-2404702.9900000002</v>
      </c>
    </row>
    <row r="57" spans="1:10" ht="18.75" customHeight="1">
      <c r="A57" s="16" t="s">
        <v>102</v>
      </c>
      <c r="B57" s="38">
        <f t="shared" ref="B57:I57" si="14">B58+B59+B60+B61+B62+B63</f>
        <v>-396732.17000000004</v>
      </c>
      <c r="C57" s="38">
        <f t="shared" si="14"/>
        <v>-204149.6</v>
      </c>
      <c r="D57" s="38">
        <f t="shared" si="14"/>
        <v>-221024.12</v>
      </c>
      <c r="E57" s="38">
        <f t="shared" si="14"/>
        <v>-115464</v>
      </c>
      <c r="F57" s="38">
        <f t="shared" si="14"/>
        <v>-356238.57999999996</v>
      </c>
      <c r="G57" s="38">
        <f t="shared" si="14"/>
        <v>-406025.9</v>
      </c>
      <c r="H57" s="38">
        <f t="shared" si="14"/>
        <v>-348658.31</v>
      </c>
      <c r="I57" s="38">
        <f t="shared" si="14"/>
        <v>-160605</v>
      </c>
      <c r="J57" s="38">
        <f t="shared" si="9"/>
        <v>-2208897.6800000002</v>
      </c>
    </row>
    <row r="58" spans="1:10" ht="18.75" customHeight="1">
      <c r="A58" s="12" t="s">
        <v>103</v>
      </c>
      <c r="B58" s="38">
        <f>-ROUND(B9*$D$3,2)</f>
        <v>-144000</v>
      </c>
      <c r="C58" s="38">
        <f t="shared" ref="C58:I58" si="15">-ROUND(C9*$D$3,2)</f>
        <v>-193443</v>
      </c>
      <c r="D58" s="38">
        <f t="shared" si="15"/>
        <v>-165078</v>
      </c>
      <c r="E58" s="38">
        <f t="shared" si="15"/>
        <v>-115464</v>
      </c>
      <c r="F58" s="38">
        <f t="shared" si="15"/>
        <v>-122109</v>
      </c>
      <c r="G58" s="38">
        <f t="shared" si="15"/>
        <v>-159795</v>
      </c>
      <c r="H58" s="38">
        <f t="shared" si="15"/>
        <v>-181647</v>
      </c>
      <c r="I58" s="38">
        <f t="shared" si="15"/>
        <v>-160605</v>
      </c>
      <c r="J58" s="38">
        <f t="shared" si="9"/>
        <v>-1242141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-4203</v>
      </c>
      <c r="C60" s="52">
        <v>-1533</v>
      </c>
      <c r="D60" s="52">
        <v>-1704</v>
      </c>
      <c r="E60" s="20">
        <v>0</v>
      </c>
      <c r="F60" s="52">
        <v>-2541</v>
      </c>
      <c r="G60" s="52">
        <v>-1773</v>
      </c>
      <c r="H60" s="52">
        <v>-1461</v>
      </c>
      <c r="I60" s="20">
        <v>0</v>
      </c>
      <c r="J60" s="38">
        <f t="shared" si="9"/>
        <v>-13215</v>
      </c>
    </row>
    <row r="61" spans="1:10" ht="18.75" customHeight="1">
      <c r="A61" s="12" t="s">
        <v>64</v>
      </c>
      <c r="B61" s="52">
        <v>-2760</v>
      </c>
      <c r="C61" s="52">
        <v>-1290</v>
      </c>
      <c r="D61" s="52">
        <v>-1107</v>
      </c>
      <c r="E61" s="20">
        <v>0</v>
      </c>
      <c r="F61" s="52">
        <v>-1734</v>
      </c>
      <c r="G61" s="52">
        <v>-675</v>
      </c>
      <c r="H61" s="52">
        <v>-303</v>
      </c>
      <c r="I61" s="20">
        <v>0</v>
      </c>
      <c r="J61" s="38">
        <f t="shared" si="9"/>
        <v>-7869</v>
      </c>
    </row>
    <row r="62" spans="1:10" ht="18.75" customHeight="1">
      <c r="A62" s="12" t="s">
        <v>65</v>
      </c>
      <c r="B62" s="52">
        <v>-245713.17</v>
      </c>
      <c r="C62" s="52">
        <v>-7631.6</v>
      </c>
      <c r="D62" s="52">
        <v>-53135.12</v>
      </c>
      <c r="E62" s="20">
        <v>0</v>
      </c>
      <c r="F62" s="52">
        <v>-229798.58</v>
      </c>
      <c r="G62" s="52">
        <v>-243754.9</v>
      </c>
      <c r="H62" s="52">
        <v>-165247.31</v>
      </c>
      <c r="I62" s="20">
        <v>0</v>
      </c>
      <c r="J62" s="38">
        <f>SUM(B62:I62)</f>
        <v>-945280.67999999993</v>
      </c>
    </row>
    <row r="63" spans="1:10" ht="18.75" customHeight="1">
      <c r="A63" s="12" t="s">
        <v>66</v>
      </c>
      <c r="B63" s="52">
        <v>-56</v>
      </c>
      <c r="C63" s="52">
        <v>-252</v>
      </c>
      <c r="D63" s="20">
        <v>0</v>
      </c>
      <c r="E63" s="20">
        <v>0</v>
      </c>
      <c r="F63" s="20">
        <v>-56</v>
      </c>
      <c r="G63" s="20">
        <v>-28</v>
      </c>
      <c r="H63" s="20">
        <v>0</v>
      </c>
      <c r="I63" s="20">
        <v>0</v>
      </c>
      <c r="J63" s="38">
        <f t="shared" si="9"/>
        <v>-392</v>
      </c>
    </row>
    <row r="64" spans="1:10" ht="18.75" customHeight="1">
      <c r="A64" s="16" t="s">
        <v>107</v>
      </c>
      <c r="B64" s="52">
        <f>SUM(B65:B83)</f>
        <v>-14057.98</v>
      </c>
      <c r="C64" s="52">
        <f t="shared" ref="C64:I64" si="16">SUM(C65:C83)</f>
        <v>-20610.579999999998</v>
      </c>
      <c r="D64" s="52">
        <f t="shared" si="16"/>
        <v>-20419.129999999997</v>
      </c>
      <c r="E64" s="52">
        <f t="shared" si="16"/>
        <v>-57635.83</v>
      </c>
      <c r="F64" s="52">
        <f t="shared" si="16"/>
        <v>-15029.5</v>
      </c>
      <c r="G64" s="52">
        <f t="shared" si="16"/>
        <v>-18984.760000000002</v>
      </c>
      <c r="H64" s="52">
        <f t="shared" si="16"/>
        <v>-28354.100000000002</v>
      </c>
      <c r="I64" s="52">
        <f t="shared" si="16"/>
        <v>-13872.08</v>
      </c>
      <c r="J64" s="38">
        <f t="shared" si="9"/>
        <v>-188963.96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8">
        <v>-355.98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-1856.64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3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105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108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109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53"/>
    </row>
    <row r="84" spans="1:10" ht="18.75" customHeight="1">
      <c r="A84" s="16" t="s">
        <v>119</v>
      </c>
      <c r="B84" s="20">
        <v>0</v>
      </c>
      <c r="C84" s="20">
        <v>0</v>
      </c>
      <c r="D84" s="20">
        <v>0</v>
      </c>
      <c r="E84" s="38">
        <v>-6841.35</v>
      </c>
      <c r="F84" s="20">
        <v>0</v>
      </c>
      <c r="G84" s="20">
        <v>0</v>
      </c>
      <c r="H84" s="20">
        <v>0</v>
      </c>
      <c r="I84" s="20">
        <v>0</v>
      </c>
      <c r="J84" s="53">
        <f t="shared" ref="J84:J90" si="17">SUM(B84:I84)</f>
        <v>-6841.35</v>
      </c>
    </row>
    <row r="85" spans="1:10" ht="18.75" customHeight="1">
      <c r="A85" s="16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/>
      <c r="B86" s="21"/>
      <c r="C86" s="21"/>
      <c r="D86" s="21"/>
      <c r="E86" s="21"/>
      <c r="F86" s="21"/>
      <c r="G86" s="21"/>
      <c r="H86" s="21"/>
      <c r="I86" s="21"/>
      <c r="J86" s="21">
        <f t="shared" si="17"/>
        <v>0</v>
      </c>
    </row>
    <row r="87" spans="1:10" ht="18.75" customHeight="1">
      <c r="A87" s="16" t="s">
        <v>111</v>
      </c>
      <c r="B87" s="25">
        <f t="shared" ref="B87:I87" si="18">+B88+B89</f>
        <v>1008608.36</v>
      </c>
      <c r="C87" s="25">
        <f t="shared" si="18"/>
        <v>1743747.77</v>
      </c>
      <c r="D87" s="25">
        <f t="shared" si="18"/>
        <v>1651662.1700000002</v>
      </c>
      <c r="E87" s="25">
        <f t="shared" si="18"/>
        <v>1246335.3999999999</v>
      </c>
      <c r="F87" s="25">
        <f t="shared" si="18"/>
        <v>897680.92</v>
      </c>
      <c r="G87" s="25">
        <f t="shared" si="18"/>
        <v>1500835.26</v>
      </c>
      <c r="H87" s="25">
        <f t="shared" si="18"/>
        <v>2161728.8699999996</v>
      </c>
      <c r="I87" s="25">
        <f t="shared" si="18"/>
        <v>1066919.4099999999</v>
      </c>
      <c r="J87" s="53">
        <f t="shared" si="17"/>
        <v>11277518.159999998</v>
      </c>
    </row>
    <row r="88" spans="1:10" ht="18.75" customHeight="1">
      <c r="A88" s="16" t="s">
        <v>110</v>
      </c>
      <c r="B88" s="25">
        <f t="shared" ref="B88:I88" si="19">+B44+B57+B64+B84</f>
        <v>993636.6</v>
      </c>
      <c r="C88" s="25">
        <f t="shared" si="19"/>
        <v>1723289.93</v>
      </c>
      <c r="D88" s="25">
        <f t="shared" si="19"/>
        <v>1631307.35</v>
      </c>
      <c r="E88" s="25">
        <f t="shared" si="19"/>
        <v>1227428.67</v>
      </c>
      <c r="F88" s="25">
        <f t="shared" si="19"/>
        <v>878407.9</v>
      </c>
      <c r="G88" s="25">
        <f t="shared" si="19"/>
        <v>1482867.8800000001</v>
      </c>
      <c r="H88" s="25">
        <f t="shared" si="19"/>
        <v>2136495.2599999998</v>
      </c>
      <c r="I88" s="25">
        <f t="shared" si="19"/>
        <v>1051745.44</v>
      </c>
      <c r="J88" s="53">
        <f t="shared" si="17"/>
        <v>11125179.029999999</v>
      </c>
    </row>
    <row r="89" spans="1:10" ht="18.75" customHeight="1">
      <c r="A89" s="16" t="s">
        <v>114</v>
      </c>
      <c r="B89" s="25">
        <f t="shared" ref="B89:I89" si="20">IF(+B52+B85+B90&lt;0,0,(B52+B85+B90))</f>
        <v>14971.76</v>
      </c>
      <c r="C89" s="25">
        <f t="shared" si="20"/>
        <v>20457.84</v>
      </c>
      <c r="D89" s="25">
        <f t="shared" si="20"/>
        <v>20354.82</v>
      </c>
      <c r="E89" s="20">
        <f t="shared" si="20"/>
        <v>18906.73</v>
      </c>
      <c r="F89" s="25">
        <f t="shared" si="20"/>
        <v>19273.02</v>
      </c>
      <c r="G89" s="20">
        <f t="shared" si="20"/>
        <v>17967.38</v>
      </c>
      <c r="H89" s="25">
        <f t="shared" si="20"/>
        <v>25233.61</v>
      </c>
      <c r="I89" s="20">
        <f t="shared" si="20"/>
        <v>15173.97</v>
      </c>
      <c r="J89" s="53">
        <f t="shared" si="17"/>
        <v>152339.13</v>
      </c>
    </row>
    <row r="90" spans="1:10" ht="18" customHeight="1">
      <c r="A90" s="16" t="s">
        <v>112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1">
        <f t="shared" si="17"/>
        <v>0</v>
      </c>
    </row>
    <row r="91" spans="1:10" ht="18.75" customHeight="1">
      <c r="A91" s="16" t="s">
        <v>113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</row>
    <row r="92" spans="1:10" ht="18.75" customHeight="1">
      <c r="A92" s="2"/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/>
    </row>
    <row r="93" spans="1:10" ht="18.75" customHeight="1">
      <c r="A93" s="40"/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/>
    </row>
    <row r="94" spans="1:10" ht="18.75" customHeight="1">
      <c r="A94" s="8"/>
      <c r="B94" s="50">
        <v>0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/>
    </row>
    <row r="95" spans="1:10" ht="18.75" customHeight="1">
      <c r="A95" s="26" t="s">
        <v>82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5">
        <f>SUM(J96:J116)</f>
        <v>11277518.170000002</v>
      </c>
    </row>
    <row r="96" spans="1:10" ht="18.75" customHeight="1">
      <c r="A96" s="27" t="s">
        <v>83</v>
      </c>
      <c r="B96" s="28">
        <v>126193.38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5">
        <f t="shared" ref="J96:J116" si="21">SUM(B96:I96)</f>
        <v>126193.38</v>
      </c>
    </row>
    <row r="97" spans="1:10" ht="18.75" customHeight="1">
      <c r="A97" s="27" t="s">
        <v>84</v>
      </c>
      <c r="B97" s="28">
        <v>882414.98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5">
        <f t="shared" si="21"/>
        <v>882414.98</v>
      </c>
    </row>
    <row r="98" spans="1:10" ht="18.75" customHeight="1">
      <c r="A98" s="27" t="s">
        <v>85</v>
      </c>
      <c r="B98" s="44">
        <v>0</v>
      </c>
      <c r="C98" s="28">
        <f>+C87</f>
        <v>1743747.77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si="21"/>
        <v>1743747.77</v>
      </c>
    </row>
    <row r="99" spans="1:10" ht="18.75" customHeight="1">
      <c r="A99" s="27" t="s">
        <v>86</v>
      </c>
      <c r="B99" s="44">
        <v>0</v>
      </c>
      <c r="C99" s="44">
        <v>0</v>
      </c>
      <c r="D99" s="28">
        <f>+D87</f>
        <v>1651662.1700000002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1651662.1700000002</v>
      </c>
    </row>
    <row r="100" spans="1:10" ht="18.75" customHeight="1">
      <c r="A100" s="27" t="s">
        <v>87</v>
      </c>
      <c r="B100" s="44">
        <v>0</v>
      </c>
      <c r="C100" s="44">
        <v>0</v>
      </c>
      <c r="D100" s="44">
        <v>0</v>
      </c>
      <c r="E100" s="28">
        <v>425426.78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425426.78</v>
      </c>
    </row>
    <row r="101" spans="1:10" ht="18.75" customHeight="1">
      <c r="A101" s="27" t="s">
        <v>115</v>
      </c>
      <c r="B101" s="44">
        <v>0</v>
      </c>
      <c r="C101" s="44">
        <v>0</v>
      </c>
      <c r="D101" s="44">
        <v>0</v>
      </c>
      <c r="E101" s="28">
        <v>262482.31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262482.31</v>
      </c>
    </row>
    <row r="102" spans="1:10" ht="18.75" customHeight="1">
      <c r="A102" s="27" t="s">
        <v>116</v>
      </c>
      <c r="B102" s="44">
        <v>0</v>
      </c>
      <c r="C102" s="44">
        <v>0</v>
      </c>
      <c r="D102" s="44">
        <v>0</v>
      </c>
      <c r="E102" s="28">
        <v>550079.80000000005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550079.80000000005</v>
      </c>
    </row>
    <row r="103" spans="1:10" ht="18.75" customHeight="1">
      <c r="A103" s="27" t="s">
        <v>88</v>
      </c>
      <c r="B103" s="44">
        <v>0</v>
      </c>
      <c r="C103" s="44">
        <v>0</v>
      </c>
      <c r="D103" s="44">
        <v>0</v>
      </c>
      <c r="E103" s="28">
        <v>8346.52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8346.52</v>
      </c>
    </row>
    <row r="104" spans="1:10" ht="18.75" customHeight="1">
      <c r="A104" s="27" t="s">
        <v>89</v>
      </c>
      <c r="B104" s="44">
        <v>0</v>
      </c>
      <c r="C104" s="44">
        <v>0</v>
      </c>
      <c r="D104" s="44">
        <v>0</v>
      </c>
      <c r="E104" s="44">
        <v>0</v>
      </c>
      <c r="F104" s="28">
        <f>+F87</f>
        <v>897680.92</v>
      </c>
      <c r="G104" s="44">
        <v>0</v>
      </c>
      <c r="H104" s="44">
        <v>0</v>
      </c>
      <c r="I104" s="44">
        <v>0</v>
      </c>
      <c r="J104" s="45">
        <f t="shared" si="21"/>
        <v>897680.92</v>
      </c>
    </row>
    <row r="105" spans="1:10" ht="18.75" customHeight="1">
      <c r="A105" s="27" t="s">
        <v>90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28">
        <v>205520.15</v>
      </c>
      <c r="H105" s="44">
        <v>0</v>
      </c>
      <c r="I105" s="44">
        <v>0</v>
      </c>
      <c r="J105" s="45">
        <f t="shared" si="21"/>
        <v>205520.15</v>
      </c>
    </row>
    <row r="106" spans="1:10" ht="18.75" customHeight="1">
      <c r="A106" s="27" t="s">
        <v>91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28">
        <v>287845.94</v>
      </c>
      <c r="H106" s="44">
        <v>0</v>
      </c>
      <c r="I106" s="44">
        <v>0</v>
      </c>
      <c r="J106" s="45">
        <f t="shared" si="21"/>
        <v>287845.94</v>
      </c>
    </row>
    <row r="107" spans="1:10" ht="18.75" customHeight="1">
      <c r="A107" s="27" t="s">
        <v>92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428527.26</v>
      </c>
      <c r="H107" s="44">
        <v>0</v>
      </c>
      <c r="I107" s="44">
        <v>0</v>
      </c>
      <c r="J107" s="45">
        <f t="shared" si="21"/>
        <v>428527.26</v>
      </c>
    </row>
    <row r="108" spans="1:10" ht="18.75" customHeight="1">
      <c r="A108" s="27" t="s">
        <v>93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578941.9</v>
      </c>
      <c r="H108" s="44">
        <v>0</v>
      </c>
      <c r="I108" s="44">
        <v>0</v>
      </c>
      <c r="J108" s="45">
        <f t="shared" si="21"/>
        <v>578941.9</v>
      </c>
    </row>
    <row r="109" spans="1:10" ht="18.75" customHeight="1">
      <c r="A109" s="27" t="s">
        <v>94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28">
        <v>642334.68000000005</v>
      </c>
      <c r="I109" s="44">
        <v>0</v>
      </c>
      <c r="J109" s="45">
        <f t="shared" si="21"/>
        <v>642334.68000000005</v>
      </c>
    </row>
    <row r="110" spans="1:10" ht="18.75" customHeight="1">
      <c r="A110" s="27" t="s">
        <v>95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44">
        <v>0</v>
      </c>
      <c r="H110" s="28">
        <v>50593.38</v>
      </c>
      <c r="I110" s="44">
        <v>0</v>
      </c>
      <c r="J110" s="45">
        <f t="shared" si="21"/>
        <v>50593.38</v>
      </c>
    </row>
    <row r="111" spans="1:10" ht="18.75" customHeight="1">
      <c r="A111" s="27" t="s">
        <v>96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345615.8</v>
      </c>
      <c r="I111" s="44">
        <v>0</v>
      </c>
      <c r="J111" s="45">
        <f t="shared" si="21"/>
        <v>345615.8</v>
      </c>
    </row>
    <row r="112" spans="1:10" ht="18.75" customHeight="1">
      <c r="A112" s="27" t="s">
        <v>97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298061.43</v>
      </c>
      <c r="I112" s="44">
        <v>0</v>
      </c>
      <c r="J112" s="45">
        <f t="shared" si="21"/>
        <v>298061.43</v>
      </c>
    </row>
    <row r="113" spans="1:10" ht="18.75" customHeight="1">
      <c r="A113" s="27" t="s">
        <v>98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825123.59</v>
      </c>
      <c r="I113" s="44">
        <v>0</v>
      </c>
      <c r="J113" s="45">
        <f t="shared" si="21"/>
        <v>825123.59</v>
      </c>
    </row>
    <row r="114" spans="1:10" ht="18.75" customHeight="1">
      <c r="A114" s="27" t="s">
        <v>99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28">
        <v>0</v>
      </c>
      <c r="J114" s="45">
        <f t="shared" si="21"/>
        <v>0</v>
      </c>
    </row>
    <row r="115" spans="1:10" ht="18.75" customHeight="1">
      <c r="A115" s="27" t="s">
        <v>100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28">
        <v>387687.21</v>
      </c>
      <c r="J115" s="45">
        <f t="shared" si="21"/>
        <v>387687.21</v>
      </c>
    </row>
    <row r="116" spans="1:10" ht="18.75" customHeight="1">
      <c r="A116" s="29" t="s">
        <v>101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7">
        <v>679232.2</v>
      </c>
      <c r="J116" s="48">
        <f t="shared" si="21"/>
        <v>679232.2</v>
      </c>
    </row>
    <row r="117" spans="1:10" ht="18.75" customHeight="1">
      <c r="A117" s="49"/>
      <c r="B117" s="56"/>
      <c r="C117" s="56"/>
      <c r="D117" s="56"/>
      <c r="E117" s="56"/>
      <c r="F117" s="56"/>
      <c r="G117" s="56"/>
      <c r="H117" s="56"/>
      <c r="I117" s="56"/>
      <c r="J117" s="57"/>
    </row>
    <row r="118" spans="1:10" ht="18.75" customHeight="1">
      <c r="A118" s="43" t="s">
        <v>120</v>
      </c>
    </row>
    <row r="119" spans="1:10" ht="18.75" customHeight="1">
      <c r="A119" s="43" t="s">
        <v>122</v>
      </c>
    </row>
    <row r="120" spans="1:10" ht="18.75" customHeight="1">
      <c r="A120" s="43"/>
    </row>
    <row r="121" spans="1:10" ht="18.75" customHeight="1">
      <c r="A121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2013-09-09T21:14:29Z</dcterms:modified>
</cp:coreProperties>
</file>