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<sst xmlns="http://schemas.openxmlformats.org/spreadsheetml/2006/main" count="95" uniqueCount="95">
  <si>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</si>
  <si>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</si>
  <si>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</si>
  <si>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</si>
  <si>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</si>
  <si>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</si>
  <si>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</si>
  <si>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</si>
  <si>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</si>
  <si>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</si>
  <si>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</si>
  <si>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</si>
  <si>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</si>
  <si>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</si>
  <si>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</si>
  <si>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</si>
  <si>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</si>
  <si>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</si>
  <si>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</si>
  <si>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</si>
  <si>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</si>
  <si>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</si>
  <si>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</si>
  <si>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</si>
  <si>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</si>
  <si>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</si>
  <si>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</si>
  <si>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</si>
  <si>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</si>
  <si>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</si>
  <si>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</si>
  <si>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</si>
  <si>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</si>
  <si>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</si>
  <si>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</si>
  <si>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</si>
  <si>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</si>
  <si>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</si>
  <si>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</si>
  <si>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</si>
  <si>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</si>
  <si>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</si>
  <si>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</si>
  <si>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6.1.  Pelo Transporte de Passageiros (3. x 4.)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</si>
  <si>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</si>
  <si>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</si>
  <si>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</si>
  <si>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</si>
  <si>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</si>
  <si>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</si>
  <si>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</si>
  <si>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</si>
  <si>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</si>
  <si>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</si>
  <si>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</si>
  <si>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</si>
  <si>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</si>
  <si>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</si>
  <si>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</si>
  <si>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</si>
  <si>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</si>
  <si>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</si>
  <si>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</si>
  <si>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</si>
  <si>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</si>
  <si>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</si>
  <si>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</si>
  <si>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</si>
  <si>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</si>
  <si>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</si>
  <si>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</si>
  <si>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</si>
  <si>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</si>
  <si>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</si>
  <si>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</si>
  <si>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5. Remuneração Mensal de AVL (5.2 x 5.1)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</si>
  <si>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</si>
  <si>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</si>
  <si>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</si>
  <si>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</si>
  <si>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</si>
  <si>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</si>
  <si>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</si>
  <si>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</si>
  <si>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</si>
  <si>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</si>
  <si>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</si>
  <si>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</si>
  <si>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</si>
  <si>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</si>
  <si>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</si>
  <si>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</si>
  <si>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</si>
  <si>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
Revisão de passageiros transportados, processados pelo sistema de bilhetagem eletrônica, referente ao mês de setembro/13,  552.146 passageiros.
Revisão do valor de AVL - medição agosto/13 - área 2 - Fênix.</t>
  </si>
  <si>
    <t>OPERAÇÃO 01 a 31/10/13 - VENCIMENTO 08/10/13 a  07/11/13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</si>
</sst>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(* #,##0.000_);_(* \(#,##0.000\);_(* &quot;-&quot;??_);_(@_)"/>
    <numFmt numFmtId="176" formatCode="_(* #,##0.0_);_(* \(#,##0.0\);_(* &quot;-&quot;??_);_(@_)"/>
    <numFmt numFmtId="177" formatCode="_-&quot;R$&quot;\ * #,##0.00000_-;\-&quot;R$&quot;\ * #,##0.00000_-;_-&quot;R$&quot;\ * &quot;-&quot;??_-;_-@_-"/>
    <numFmt numFmtId="178" formatCode="_(&quot;R$ &quot;* #,##0.00000_);_(&quot;R$ &quot;* \(#,##0.00000\);_(&quot;R$ &quot;* &quot;-&quot;??_);_(@_)"/>
    <numFmt numFmtId="179" formatCode="_(* #,##0.00000_);_(* \(#,##0.0000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2" fontId="41" fillId="0" borderId="10" xfId="45" applyNumberFormat="1" applyFont="1" applyFill="1" applyBorder="1" applyAlignment="1">
      <alignment horizontal="center"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2"/>
    </xf>
    <xf numFmtId="170" fontId="0" fillId="0" borderId="10" xfId="45" applyFont="1" applyBorder="1" applyAlignment="1">
      <alignment vertical="center"/>
    </xf>
    <xf numFmtId="170" fontId="0" fillId="0" borderId="10" xfId="45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70" fontId="41" fillId="0" borderId="0" xfId="45" applyFont="1" applyFill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8" fontId="41" fillId="0" borderId="10" xfId="45" applyNumberFormat="1" applyFont="1" applyFill="1" applyBorder="1" applyAlignment="1">
      <alignment vertical="center"/>
    </xf>
    <xf numFmtId="178" fontId="41" fillId="0" borderId="10" xfId="45" applyNumberFormat="1" applyFont="1" applyBorder="1" applyAlignment="1">
      <alignment vertical="center"/>
    </xf>
    <xf numFmtId="179" fontId="41" fillId="0" borderId="10" xfId="45" applyNumberFormat="1" applyFont="1" applyBorder="1" applyAlignment="1">
      <alignment vertical="center"/>
    </xf>
    <xf numFmtId="177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8" fontId="41" fillId="0" borderId="14" xfId="45" applyNumberFormat="1" applyFont="1" applyBorder="1" applyAlignment="1">
      <alignment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1.875" style="1" bestFit="1" customWidth="1"/>
    <col min="2" max="3" width="19.625" style="1" bestFit="1" customWidth="1"/>
    <col min="4" max="6" width="17.25390625" style="1" bestFit="1" customWidth="1"/>
    <col min="7" max="10" width="18.375" style="1" bestFit="1" customWidth="1"/>
    <col min="11" max="11" width="9.00390625" style="1" customWidth="1"/>
    <col min="12" max="12" width="14.7539062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7" t="s">
        <v>18</v>
      </c>
      <c r="B4" s="67" t="s">
        <v>19</v>
      </c>
      <c r="C4" s="67"/>
      <c r="D4" s="67"/>
      <c r="E4" s="67"/>
      <c r="F4" s="67"/>
      <c r="G4" s="67"/>
      <c r="H4" s="67"/>
      <c r="I4" s="67"/>
      <c r="J4" s="68" t="s">
        <v>20</v>
      </c>
    </row>
    <row r="5" spans="1:10" ht="25.5">
      <c r="A5" s="67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7"/>
    </row>
    <row r="6" spans="1:10" ht="15.75">
      <c r="A6" s="6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7"/>
    </row>
    <row r="7" spans="1:12" ht="15.75">
      <c r="A7" s="9" t="s">
        <v>21</v>
      </c>
      <c r="B7" s="10">
        <f>B8+B16+B20</f>
        <v>14571188</v>
      </c>
      <c r="C7" s="10">
        <f aca="true" t="shared" si="0" ref="C7:I7">C8+C16+C20</f>
        <v>11399700</v>
      </c>
      <c r="D7" s="10">
        <f t="shared" si="0"/>
        <v>16503418</v>
      </c>
      <c r="E7" s="10">
        <f t="shared" si="0"/>
        <v>21048831</v>
      </c>
      <c r="F7" s="10">
        <f t="shared" si="0"/>
        <v>12784907</v>
      </c>
      <c r="G7" s="10">
        <f t="shared" si="0"/>
        <v>20855993</v>
      </c>
      <c r="H7" s="10">
        <f t="shared" si="0"/>
        <v>10947413</v>
      </c>
      <c r="I7" s="10">
        <f t="shared" si="0"/>
        <v>7407789</v>
      </c>
      <c r="J7" s="10">
        <f>+J8+J16+J20</f>
        <v>115519239</v>
      </c>
      <c r="L7" s="47"/>
    </row>
    <row r="8" spans="1:10" ht="15.75">
      <c r="A8" s="11" t="s">
        <v>22</v>
      </c>
      <c r="B8" s="12">
        <f>+B9+B12</f>
        <v>8110591</v>
      </c>
      <c r="C8" s="12">
        <f>+C9+C12</f>
        <v>6793365</v>
      </c>
      <c r="D8" s="12">
        <f aca="true" t="shared" si="1" ref="D8:I8">+D9+D12</f>
        <v>10424940</v>
      </c>
      <c r="E8" s="12">
        <f t="shared" si="1"/>
        <v>12373326</v>
      </c>
      <c r="F8" s="12">
        <f t="shared" si="1"/>
        <v>7330842</v>
      </c>
      <c r="G8" s="12">
        <f t="shared" si="1"/>
        <v>12093476</v>
      </c>
      <c r="H8" s="12">
        <f t="shared" si="1"/>
        <v>5884610</v>
      </c>
      <c r="I8" s="12">
        <f t="shared" si="1"/>
        <v>4473908</v>
      </c>
      <c r="J8" s="12">
        <f>SUM(B8:I8)</f>
        <v>67485058</v>
      </c>
    </row>
    <row r="9" spans="1:10" ht="15.75">
      <c r="A9" s="13" t="s">
        <v>23</v>
      </c>
      <c r="B9" s="14">
        <v>953453</v>
      </c>
      <c r="C9" s="14">
        <v>953769</v>
      </c>
      <c r="D9" s="14">
        <v>1054717</v>
      </c>
      <c r="E9" s="14">
        <v>1195095</v>
      </c>
      <c r="F9" s="14">
        <v>1003422</v>
      </c>
      <c r="G9" s="14">
        <v>1191254</v>
      </c>
      <c r="H9" s="14">
        <v>548753</v>
      </c>
      <c r="I9" s="14">
        <v>629720</v>
      </c>
      <c r="J9" s="12">
        <f aca="true" t="shared" si="2" ref="J9:J15">SUM(B9:I9)</f>
        <v>7530183</v>
      </c>
    </row>
    <row r="10" spans="1:10" ht="15.75">
      <c r="A10" s="15" t="s">
        <v>24</v>
      </c>
      <c r="B10" s="14">
        <f>+B9-B11</f>
        <v>947951</v>
      </c>
      <c r="C10" s="14">
        <f aca="true" t="shared" si="3" ref="C10:I10">+C9-C11</f>
        <v>953769</v>
      </c>
      <c r="D10" s="14">
        <f t="shared" si="3"/>
        <v>1049722</v>
      </c>
      <c r="E10" s="14">
        <f t="shared" si="3"/>
        <v>1195095</v>
      </c>
      <c r="F10" s="14">
        <f t="shared" si="3"/>
        <v>1002950</v>
      </c>
      <c r="G10" s="14">
        <f t="shared" si="3"/>
        <v>1188121</v>
      </c>
      <c r="H10" s="14">
        <f t="shared" si="3"/>
        <v>546328</v>
      </c>
      <c r="I10" s="14">
        <f t="shared" si="3"/>
        <v>629720</v>
      </c>
      <c r="J10" s="12">
        <f t="shared" si="2"/>
        <v>7513656</v>
      </c>
    </row>
    <row r="11" spans="1:10" ht="15.75">
      <c r="A11" s="15" t="s">
        <v>25</v>
      </c>
      <c r="B11" s="14">
        <v>5502</v>
      </c>
      <c r="C11" s="14">
        <v>0</v>
      </c>
      <c r="D11" s="14">
        <v>4995</v>
      </c>
      <c r="E11" s="14">
        <v>0</v>
      </c>
      <c r="F11" s="14">
        <v>472</v>
      </c>
      <c r="G11" s="14">
        <v>3133</v>
      </c>
      <c r="H11" s="14">
        <v>2425</v>
      </c>
      <c r="I11" s="14">
        <v>0</v>
      </c>
      <c r="J11" s="12">
        <f t="shared" si="2"/>
        <v>16527</v>
      </c>
    </row>
    <row r="12" spans="1:10" ht="15.75">
      <c r="A12" s="16" t="s">
        <v>26</v>
      </c>
      <c r="B12" s="14">
        <f>B13+B14+B15</f>
        <v>7157138</v>
      </c>
      <c r="C12" s="14">
        <f aca="true" t="shared" si="4" ref="C12:I12">C13+C14+C15</f>
        <v>5839596</v>
      </c>
      <c r="D12" s="14">
        <f t="shared" si="4"/>
        <v>9370223</v>
      </c>
      <c r="E12" s="14">
        <f t="shared" si="4"/>
        <v>11178231</v>
      </c>
      <c r="F12" s="14">
        <f t="shared" si="4"/>
        <v>6327420</v>
      </c>
      <c r="G12" s="14">
        <f t="shared" si="4"/>
        <v>10902222</v>
      </c>
      <c r="H12" s="14">
        <f t="shared" si="4"/>
        <v>5335857</v>
      </c>
      <c r="I12" s="14">
        <f t="shared" si="4"/>
        <v>3844188</v>
      </c>
      <c r="J12" s="12">
        <f t="shared" si="2"/>
        <v>59954875</v>
      </c>
    </row>
    <row r="13" spans="1:10" ht="15.75">
      <c r="A13" s="15" t="s">
        <v>27</v>
      </c>
      <c r="B13" s="14">
        <v>2998028</v>
      </c>
      <c r="C13" s="14">
        <v>2503903</v>
      </c>
      <c r="D13" s="14">
        <v>4036660</v>
      </c>
      <c r="E13" s="14">
        <v>4812823</v>
      </c>
      <c r="F13" s="14">
        <v>2830924</v>
      </c>
      <c r="G13" s="14">
        <v>4832056</v>
      </c>
      <c r="H13" s="14">
        <v>2323895</v>
      </c>
      <c r="I13" s="14">
        <v>1664232</v>
      </c>
      <c r="J13" s="12">
        <f t="shared" si="2"/>
        <v>26002521</v>
      </c>
    </row>
    <row r="14" spans="1:10" ht="15.75">
      <c r="A14" s="15" t="s">
        <v>28</v>
      </c>
      <c r="B14" s="14">
        <v>3058340</v>
      </c>
      <c r="C14" s="14">
        <v>2350799</v>
      </c>
      <c r="D14" s="14">
        <v>4022264</v>
      </c>
      <c r="E14" s="14">
        <v>4650103</v>
      </c>
      <c r="F14" s="14">
        <v>2556111</v>
      </c>
      <c r="G14" s="14">
        <v>4552956</v>
      </c>
      <c r="H14" s="14">
        <v>2261143</v>
      </c>
      <c r="I14" s="14">
        <v>1704908</v>
      </c>
      <c r="J14" s="12">
        <f t="shared" si="2"/>
        <v>25156624</v>
      </c>
    </row>
    <row r="15" spans="1:10" ht="15.75">
      <c r="A15" s="15" t="s">
        <v>29</v>
      </c>
      <c r="B15" s="14">
        <v>1100770</v>
      </c>
      <c r="C15" s="14">
        <v>984894</v>
      </c>
      <c r="D15" s="14">
        <v>1311299</v>
      </c>
      <c r="E15" s="14">
        <v>1715305</v>
      </c>
      <c r="F15" s="14">
        <v>940385</v>
      </c>
      <c r="G15" s="14">
        <v>1517210</v>
      </c>
      <c r="H15" s="14">
        <v>750819</v>
      </c>
      <c r="I15" s="14">
        <v>475048</v>
      </c>
      <c r="J15" s="12">
        <f t="shared" si="2"/>
        <v>8795730</v>
      </c>
    </row>
    <row r="16" spans="1:10" ht="18.75" customHeight="1">
      <c r="A16" s="17" t="s">
        <v>30</v>
      </c>
      <c r="B16" s="18">
        <f>B17+B18+B19</f>
        <v>4901023</v>
      </c>
      <c r="C16" s="18">
        <f aca="true" t="shared" si="5" ref="C16:I16">C17+C18+C19</f>
        <v>3308522</v>
      </c>
      <c r="D16" s="18">
        <f t="shared" si="5"/>
        <v>4084163</v>
      </c>
      <c r="E16" s="18">
        <f t="shared" si="5"/>
        <v>5975854</v>
      </c>
      <c r="F16" s="18">
        <f t="shared" si="5"/>
        <v>3941239</v>
      </c>
      <c r="G16" s="18">
        <f t="shared" si="5"/>
        <v>6707594</v>
      </c>
      <c r="H16" s="18">
        <f t="shared" si="5"/>
        <v>4142071</v>
      </c>
      <c r="I16" s="18">
        <f t="shared" si="5"/>
        <v>2446408</v>
      </c>
      <c r="J16" s="12">
        <f aca="true" t="shared" si="6" ref="J16:J22">SUM(B16:I16)</f>
        <v>35506874</v>
      </c>
    </row>
    <row r="17" spans="1:10" ht="18.75" customHeight="1">
      <c r="A17" s="13" t="s">
        <v>31</v>
      </c>
      <c r="B17" s="14">
        <v>2337000</v>
      </c>
      <c r="C17" s="14">
        <v>1696868</v>
      </c>
      <c r="D17" s="14">
        <v>2093670</v>
      </c>
      <c r="E17" s="14">
        <v>3017339</v>
      </c>
      <c r="F17" s="14">
        <v>2065201</v>
      </c>
      <c r="G17" s="14">
        <v>3428558</v>
      </c>
      <c r="H17" s="14">
        <v>2058860</v>
      </c>
      <c r="I17" s="14">
        <v>1222975</v>
      </c>
      <c r="J17" s="12">
        <f t="shared" si="6"/>
        <v>17920471</v>
      </c>
    </row>
    <row r="18" spans="1:10" ht="18.75" customHeight="1">
      <c r="A18" s="13" t="s">
        <v>32</v>
      </c>
      <c r="B18" s="14">
        <v>1910858</v>
      </c>
      <c r="C18" s="14">
        <v>1144443</v>
      </c>
      <c r="D18" s="14">
        <v>1467128</v>
      </c>
      <c r="E18" s="14">
        <v>2127023</v>
      </c>
      <c r="F18" s="14">
        <v>1399671</v>
      </c>
      <c r="G18" s="14">
        <v>2461346</v>
      </c>
      <c r="H18" s="14">
        <v>1607979</v>
      </c>
      <c r="I18" s="14">
        <v>972873</v>
      </c>
      <c r="J18" s="12">
        <f t="shared" si="6"/>
        <v>13091321</v>
      </c>
    </row>
    <row r="19" spans="1:10" ht="18.75" customHeight="1">
      <c r="A19" s="13" t="s">
        <v>33</v>
      </c>
      <c r="B19" s="14">
        <v>653165</v>
      </c>
      <c r="C19" s="14">
        <v>467211</v>
      </c>
      <c r="D19" s="14">
        <v>523365</v>
      </c>
      <c r="E19" s="14">
        <v>831492</v>
      </c>
      <c r="F19" s="14">
        <v>476367</v>
      </c>
      <c r="G19" s="14">
        <v>817690</v>
      </c>
      <c r="H19" s="14">
        <v>475232</v>
      </c>
      <c r="I19" s="14">
        <v>250560</v>
      </c>
      <c r="J19" s="12">
        <f t="shared" si="6"/>
        <v>4495082</v>
      </c>
    </row>
    <row r="20" spans="1:10" ht="18.75" customHeight="1">
      <c r="A20" s="17" t="s">
        <v>34</v>
      </c>
      <c r="B20" s="14">
        <f>B21+B22</f>
        <v>1559574</v>
      </c>
      <c r="C20" s="14">
        <f aca="true" t="shared" si="7" ref="C20:I20">C21+C22</f>
        <v>1297813</v>
      </c>
      <c r="D20" s="14">
        <f t="shared" si="7"/>
        <v>1994315</v>
      </c>
      <c r="E20" s="14">
        <f t="shared" si="7"/>
        <v>2699651</v>
      </c>
      <c r="F20" s="14">
        <f t="shared" si="7"/>
        <v>1512826</v>
      </c>
      <c r="G20" s="14">
        <f t="shared" si="7"/>
        <v>2054923</v>
      </c>
      <c r="H20" s="14">
        <f t="shared" si="7"/>
        <v>920732</v>
      </c>
      <c r="I20" s="14">
        <f t="shared" si="7"/>
        <v>487473</v>
      </c>
      <c r="J20" s="12">
        <f t="shared" si="6"/>
        <v>12527307</v>
      </c>
    </row>
    <row r="21" spans="1:12" ht="18.75" customHeight="1">
      <c r="A21" s="13" t="s">
        <v>35</v>
      </c>
      <c r="B21" s="14">
        <v>961005</v>
      </c>
      <c r="C21" s="14">
        <v>799719</v>
      </c>
      <c r="D21" s="14">
        <v>1229326</v>
      </c>
      <c r="E21" s="14">
        <v>1663643</v>
      </c>
      <c r="F21" s="14">
        <v>932607</v>
      </c>
      <c r="G21" s="14">
        <v>1266682</v>
      </c>
      <c r="H21" s="14">
        <v>567453</v>
      </c>
      <c r="I21" s="14">
        <v>300269</v>
      </c>
      <c r="J21" s="12">
        <f t="shared" si="6"/>
        <v>7720704</v>
      </c>
      <c r="L21" s="45"/>
    </row>
    <row r="22" spans="1:10" ht="18.75" customHeight="1">
      <c r="A22" s="13" t="s">
        <v>36</v>
      </c>
      <c r="B22" s="14">
        <v>598569</v>
      </c>
      <c r="C22" s="14">
        <v>498094</v>
      </c>
      <c r="D22" s="14">
        <v>764989</v>
      </c>
      <c r="E22" s="14">
        <v>1036008</v>
      </c>
      <c r="F22" s="14">
        <v>580219</v>
      </c>
      <c r="G22" s="14">
        <v>788241</v>
      </c>
      <c r="H22" s="14">
        <v>353279</v>
      </c>
      <c r="I22" s="14">
        <v>187204</v>
      </c>
      <c r="J22" s="12">
        <f t="shared" si="6"/>
        <v>4806603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73</v>
      </c>
      <c r="B28" s="23">
        <f>(((+B$8+B$16)*B$25)+(B$20*B$26))/B$7</f>
        <v>0.9595960025359636</v>
      </c>
      <c r="C28" s="23">
        <f aca="true" t="shared" si="8" ref="C28:I28">(((+C$8+C$16)*C$25)+(C$20*C$26))/C$7</f>
        <v>0.9640439832364011</v>
      </c>
      <c r="D28" s="23">
        <f t="shared" si="8"/>
        <v>0.9766532206843456</v>
      </c>
      <c r="E28" s="23">
        <f t="shared" si="8"/>
        <v>0.9758236353600824</v>
      </c>
      <c r="F28" s="23">
        <f t="shared" si="8"/>
        <v>0.9717075222682496</v>
      </c>
      <c r="G28" s="23">
        <f t="shared" si="8"/>
        <v>0.9738897785878621</v>
      </c>
      <c r="H28" s="23">
        <f t="shared" si="8"/>
        <v>0.9131553109305368</v>
      </c>
      <c r="I28" s="23">
        <f t="shared" si="8"/>
        <v>0.9778243776381859</v>
      </c>
      <c r="J28" s="21"/>
    </row>
    <row r="29" spans="1:10" ht="18.75" customHeight="1">
      <c r="A29" s="2"/>
      <c r="B29" s="23"/>
      <c r="C29" s="23"/>
      <c r="D29" s="23"/>
      <c r="E29" s="23"/>
      <c r="F29" s="23"/>
      <c r="G29" s="23"/>
      <c r="H29" s="23"/>
      <c r="I29" s="23"/>
      <c r="J29" s="21"/>
    </row>
    <row r="30" spans="1:10" ht="18.75" customHeight="1">
      <c r="A30" s="2" t="s">
        <v>39</v>
      </c>
      <c r="B30" s="27">
        <v>1.5644</v>
      </c>
      <c r="C30" s="27">
        <v>1.5382</v>
      </c>
      <c r="D30" s="27">
        <v>1.554</v>
      </c>
      <c r="E30" s="27">
        <v>1.5532</v>
      </c>
      <c r="F30" s="27">
        <v>1.5116</v>
      </c>
      <c r="G30" s="27">
        <v>1.5844</v>
      </c>
      <c r="H30" s="27">
        <v>1.8156</v>
      </c>
      <c r="I30" s="27">
        <v>1.9205</v>
      </c>
      <c r="J30" s="21"/>
    </row>
    <row r="31" spans="1:10" ht="18.75" customHeight="1">
      <c r="A31" s="17" t="s">
        <v>74</v>
      </c>
      <c r="B31" s="27">
        <f>B28*B30</f>
        <v>1.5011919863672614</v>
      </c>
      <c r="C31" s="27">
        <f aca="true" t="shared" si="9" ref="C31:I31">C28*C30</f>
        <v>1.4828924550142322</v>
      </c>
      <c r="D31" s="27">
        <f t="shared" si="9"/>
        <v>1.517719104943473</v>
      </c>
      <c r="E31" s="27">
        <f t="shared" si="9"/>
        <v>1.5156492704412798</v>
      </c>
      <c r="F31" s="27">
        <f t="shared" si="9"/>
        <v>1.4688330906606861</v>
      </c>
      <c r="G31" s="27">
        <f t="shared" si="9"/>
        <v>1.5430309651946088</v>
      </c>
      <c r="H31" s="27">
        <f t="shared" si="9"/>
        <v>1.6579247825254828</v>
      </c>
      <c r="I31" s="27">
        <f t="shared" si="9"/>
        <v>1.877911717254136</v>
      </c>
      <c r="J31" s="28"/>
    </row>
    <row r="32" spans="1:10" ht="12" customHeight="1">
      <c r="A32" s="17"/>
      <c r="B32" s="23"/>
      <c r="C32" s="23"/>
      <c r="D32" s="23"/>
      <c r="E32" s="23"/>
      <c r="F32" s="23"/>
      <c r="G32" s="23"/>
      <c r="H32" s="23"/>
      <c r="I32" s="24"/>
      <c r="J32" s="14"/>
    </row>
    <row r="33" spans="1:10" ht="18.75" customHeight="1">
      <c r="A33" s="2" t="s">
        <v>75</v>
      </c>
      <c r="B33" s="21">
        <v>18551</v>
      </c>
      <c r="C33" s="21">
        <v>12880.42</v>
      </c>
      <c r="D33" s="21">
        <v>17048</v>
      </c>
      <c r="E33" s="21">
        <v>22213</v>
      </c>
      <c r="F33" s="21">
        <v>16398</v>
      </c>
      <c r="G33" s="21">
        <v>23705.74</v>
      </c>
      <c r="H33" s="21">
        <v>14266.37</v>
      </c>
      <c r="I33" s="21">
        <v>13210</v>
      </c>
      <c r="J33" s="21">
        <f>SUM(B33:I33)</f>
        <v>138272.53</v>
      </c>
    </row>
    <row r="34" spans="1:10" ht="18.75" customHeight="1">
      <c r="A34" s="17" t="s">
        <v>40</v>
      </c>
      <c r="B34" s="26">
        <v>757</v>
      </c>
      <c r="C34" s="26">
        <v>563</v>
      </c>
      <c r="D34" s="26">
        <v>793</v>
      </c>
      <c r="E34" s="26">
        <v>1046</v>
      </c>
      <c r="F34" s="26">
        <v>617</v>
      </c>
      <c r="G34" s="26">
        <v>1106</v>
      </c>
      <c r="H34" s="26">
        <v>607</v>
      </c>
      <c r="I34" s="26">
        <v>466</v>
      </c>
      <c r="J34" s="26">
        <f>SUM(B34:I34)</f>
        <v>5955</v>
      </c>
    </row>
    <row r="35" spans="1:10" ht="18.75" customHeight="1">
      <c r="A35" s="17" t="s">
        <v>41</v>
      </c>
      <c r="B35" s="21">
        <f>+B33/B34</f>
        <v>24.505944517833555</v>
      </c>
      <c r="C35" s="21">
        <f aca="true" t="shared" si="10" ref="C35:I35">+C33/C34</f>
        <v>22.878188277087034</v>
      </c>
      <c r="D35" s="21">
        <f t="shared" si="10"/>
        <v>21.49810844892812</v>
      </c>
      <c r="E35" s="21">
        <f t="shared" si="10"/>
        <v>21.236137667304014</v>
      </c>
      <c r="F35" s="21">
        <f t="shared" si="10"/>
        <v>26.576985413290114</v>
      </c>
      <c r="G35" s="21">
        <f t="shared" si="10"/>
        <v>21.43376130198915</v>
      </c>
      <c r="H35" s="21">
        <f t="shared" si="10"/>
        <v>23.503080724876444</v>
      </c>
      <c r="I35" s="21">
        <f t="shared" si="10"/>
        <v>28.34763948497854</v>
      </c>
      <c r="J35" s="21">
        <f>+J33/J34</f>
        <v>23.21956842989085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8"/>
    </row>
    <row r="37" spans="1:13" ht="15.75">
      <c r="A37" s="29" t="s">
        <v>42</v>
      </c>
      <c r="B37" s="30">
        <f>+B38+B39</f>
        <v>21892701.669999998</v>
      </c>
      <c r="C37" s="30">
        <f aca="true" t="shared" si="11" ref="C37:I37">+C38+C39</f>
        <v>16917409.51</v>
      </c>
      <c r="D37" s="30">
        <f t="shared" si="11"/>
        <v>25064600.810000006</v>
      </c>
      <c r="E37" s="30">
        <f t="shared" si="11"/>
        <v>31924858.329999994</v>
      </c>
      <c r="F37" s="30">
        <f t="shared" si="11"/>
        <v>18795292.45</v>
      </c>
      <c r="G37" s="30">
        <f t="shared" si="11"/>
        <v>32205148.770000007</v>
      </c>
      <c r="H37" s="30">
        <f t="shared" si="11"/>
        <v>18164253.7</v>
      </c>
      <c r="I37" s="30">
        <f t="shared" si="11"/>
        <v>13924383.759999996</v>
      </c>
      <c r="J37" s="30">
        <f aca="true" t="shared" si="12" ref="J37:J51">SUM(B37:I37)</f>
        <v>178888649</v>
      </c>
      <c r="L37" s="48"/>
      <c r="M37" s="48"/>
    </row>
    <row r="38" spans="1:12" ht="15.75">
      <c r="A38" s="17" t="s">
        <v>43</v>
      </c>
      <c r="B38" s="31">
        <v>21874150.669999998</v>
      </c>
      <c r="C38" s="31">
        <v>16904529.09</v>
      </c>
      <c r="D38" s="31">
        <v>25047552.810000006</v>
      </c>
      <c r="E38" s="31">
        <v>31902645.329999994</v>
      </c>
      <c r="F38" s="31">
        <v>18778894.45</v>
      </c>
      <c r="G38" s="31">
        <v>32181443.03000001</v>
      </c>
      <c r="H38" s="31">
        <v>18149987.33</v>
      </c>
      <c r="I38" s="31">
        <v>13911173.759999996</v>
      </c>
      <c r="J38" s="31">
        <f>SUM(B38:I38)</f>
        <v>178750376.47000003</v>
      </c>
      <c r="L38" s="49"/>
    </row>
    <row r="39" spans="1:10" ht="15.75">
      <c r="A39" s="17" t="s">
        <v>44</v>
      </c>
      <c r="B39" s="21">
        <f>+B33</f>
        <v>18551</v>
      </c>
      <c r="C39" s="21">
        <f aca="true" t="shared" si="13" ref="C39:I39">+C33</f>
        <v>12880.42</v>
      </c>
      <c r="D39" s="21">
        <f t="shared" si="13"/>
        <v>17048</v>
      </c>
      <c r="E39" s="21">
        <f t="shared" si="13"/>
        <v>22213</v>
      </c>
      <c r="F39" s="21">
        <f t="shared" si="13"/>
        <v>16398</v>
      </c>
      <c r="G39" s="21">
        <f t="shared" si="13"/>
        <v>23705.74</v>
      </c>
      <c r="H39" s="21">
        <f t="shared" si="13"/>
        <v>14266.37</v>
      </c>
      <c r="I39" s="21">
        <f t="shared" si="13"/>
        <v>13210</v>
      </c>
      <c r="J39" s="21">
        <f t="shared" si="12"/>
        <v>138272.53</v>
      </c>
    </row>
    <row r="40" spans="1:10" ht="15.75">
      <c r="A40" s="2"/>
      <c r="B40" s="22"/>
      <c r="C40" s="21"/>
      <c r="D40" s="21"/>
      <c r="E40" s="28"/>
      <c r="F40" s="21"/>
      <c r="G40" s="21"/>
      <c r="H40" s="21"/>
      <c r="I40" s="21"/>
      <c r="J40" s="28"/>
    </row>
    <row r="41" spans="1:12" ht="15.75">
      <c r="A41" s="2" t="s">
        <v>71</v>
      </c>
      <c r="B41" s="32">
        <f aca="true" t="shared" si="14" ref="B41:J41">+B42+B45+B51</f>
        <v>-2968899.34</v>
      </c>
      <c r="C41" s="32">
        <f t="shared" si="14"/>
        <v>-3196978.23</v>
      </c>
      <c r="D41" s="32">
        <f t="shared" si="14"/>
        <v>-3161307.2800000003</v>
      </c>
      <c r="E41" s="32">
        <f t="shared" si="14"/>
        <v>-3680815.0100000002</v>
      </c>
      <c r="F41" s="32">
        <f t="shared" si="14"/>
        <v>-2841960.11</v>
      </c>
      <c r="G41" s="32">
        <f t="shared" si="14"/>
        <v>-4109226.55</v>
      </c>
      <c r="H41" s="32">
        <f t="shared" si="14"/>
        <v>-2019757.0599999998</v>
      </c>
      <c r="I41" s="32">
        <f t="shared" si="14"/>
        <v>-1888918.2000000002</v>
      </c>
      <c r="J41" s="32">
        <f t="shared" si="14"/>
        <v>-23867861.78</v>
      </c>
      <c r="L41" s="48"/>
    </row>
    <row r="42" spans="1:12" ht="15.75">
      <c r="A42" s="17" t="s">
        <v>45</v>
      </c>
      <c r="B42" s="33">
        <f>B43+B44</f>
        <v>-2843853</v>
      </c>
      <c r="C42" s="33">
        <f aca="true" t="shared" si="15" ref="C42:I42">C43+C44</f>
        <v>-2861307</v>
      </c>
      <c r="D42" s="33">
        <f t="shared" si="15"/>
        <v>-3149166</v>
      </c>
      <c r="E42" s="33">
        <f t="shared" si="15"/>
        <v>-3585285</v>
      </c>
      <c r="F42" s="33">
        <f t="shared" si="15"/>
        <v>-3008850</v>
      </c>
      <c r="G42" s="33">
        <f t="shared" si="15"/>
        <v>-3564363</v>
      </c>
      <c r="H42" s="33">
        <f t="shared" si="15"/>
        <v>-1638984</v>
      </c>
      <c r="I42" s="33">
        <f t="shared" si="15"/>
        <v>-1889160</v>
      </c>
      <c r="J42" s="32">
        <f t="shared" si="12"/>
        <v>-22540968</v>
      </c>
      <c r="L42" s="48"/>
    </row>
    <row r="43" spans="1:12" ht="15.75">
      <c r="A43" s="13" t="s">
        <v>70</v>
      </c>
      <c r="B43" s="33">
        <f aca="true" t="shared" si="16" ref="B43:I43">ROUND(-B9*$D$3,2)</f>
        <v>-2860359</v>
      </c>
      <c r="C43" s="33">
        <f t="shared" si="16"/>
        <v>-2861307</v>
      </c>
      <c r="D43" s="33">
        <f t="shared" si="16"/>
        <v>-3164151</v>
      </c>
      <c r="E43" s="33">
        <f t="shared" si="16"/>
        <v>-3585285</v>
      </c>
      <c r="F43" s="33">
        <f t="shared" si="16"/>
        <v>-3010266</v>
      </c>
      <c r="G43" s="33">
        <f t="shared" si="16"/>
        <v>-3573762</v>
      </c>
      <c r="H43" s="33">
        <f t="shared" si="16"/>
        <v>-1646259</v>
      </c>
      <c r="I43" s="33">
        <f t="shared" si="16"/>
        <v>-1889160</v>
      </c>
      <c r="J43" s="32">
        <f t="shared" si="12"/>
        <v>-22590549</v>
      </c>
      <c r="L43" s="48"/>
    </row>
    <row r="44" spans="1:12" ht="15.75">
      <c r="A44" s="13" t="s">
        <v>69</v>
      </c>
      <c r="B44" s="33">
        <f>ROUND(B11*$D$3,2)</f>
        <v>16506</v>
      </c>
      <c r="C44" s="33">
        <f aca="true" t="shared" si="17" ref="C44:I44">ROUND(C11*$D$3,2)</f>
        <v>0</v>
      </c>
      <c r="D44" s="33">
        <f t="shared" si="17"/>
        <v>14985</v>
      </c>
      <c r="E44" s="33">
        <f t="shared" si="17"/>
        <v>0</v>
      </c>
      <c r="F44" s="33">
        <f t="shared" si="17"/>
        <v>1416</v>
      </c>
      <c r="G44" s="33">
        <f t="shared" si="17"/>
        <v>9399</v>
      </c>
      <c r="H44" s="33">
        <f t="shared" si="17"/>
        <v>7275</v>
      </c>
      <c r="I44" s="33">
        <f t="shared" si="17"/>
        <v>0</v>
      </c>
      <c r="J44" s="32">
        <f>SUM(B44:I44)</f>
        <v>49581</v>
      </c>
      <c r="L44" s="48"/>
    </row>
    <row r="45" spans="1:10" ht="15.75">
      <c r="A45" s="17" t="s">
        <v>46</v>
      </c>
      <c r="B45" s="33">
        <f aca="true" t="shared" si="18" ref="B45:J45">SUM(B46:B50)</f>
        <v>-622449.1</v>
      </c>
      <c r="C45" s="33">
        <f t="shared" si="18"/>
        <v>-710997.36</v>
      </c>
      <c r="D45" s="33">
        <f t="shared" si="18"/>
        <v>-502232.08</v>
      </c>
      <c r="E45" s="33">
        <f t="shared" si="18"/>
        <v>-932224.58</v>
      </c>
      <c r="F45" s="33">
        <f t="shared" si="18"/>
        <v>-220625.81000000003</v>
      </c>
      <c r="G45" s="33">
        <f t="shared" si="18"/>
        <v>-1239583.51</v>
      </c>
      <c r="H45" s="33">
        <f t="shared" si="18"/>
        <v>-788947.97</v>
      </c>
      <c r="I45" s="33">
        <f t="shared" si="18"/>
        <v>-295598.43</v>
      </c>
      <c r="J45" s="33">
        <f t="shared" si="18"/>
        <v>-5312658.84</v>
      </c>
    </row>
    <row r="46" spans="1:10" ht="15.75">
      <c r="A46" s="13" t="s">
        <v>63</v>
      </c>
      <c r="B46" s="28">
        <v>-611541.24</v>
      </c>
      <c r="C46" s="28">
        <v>-698628.51</v>
      </c>
      <c r="D46" s="28">
        <v>-452490.4</v>
      </c>
      <c r="E46" s="28">
        <v>-902598.73</v>
      </c>
      <c r="F46" s="28">
        <v>-214396.64</v>
      </c>
      <c r="G46" s="28">
        <v>-1234990.16</v>
      </c>
      <c r="H46" s="28">
        <v>-787516.97</v>
      </c>
      <c r="I46" s="28">
        <v>-280778.5</v>
      </c>
      <c r="J46" s="28">
        <f t="shared" si="12"/>
        <v>-5182941.149999999</v>
      </c>
    </row>
    <row r="47" spans="1:10" ht="15.75">
      <c r="A47" s="13" t="s">
        <v>64</v>
      </c>
      <c r="B47" s="28">
        <v>-1215</v>
      </c>
      <c r="C47" s="28">
        <v>-2862</v>
      </c>
      <c r="D47" s="28">
        <v>0</v>
      </c>
      <c r="E47" s="28">
        <v>0</v>
      </c>
      <c r="F47" s="28">
        <v>0</v>
      </c>
      <c r="G47" s="28">
        <v>-1242</v>
      </c>
      <c r="H47" s="28">
        <v>-1431</v>
      </c>
      <c r="I47" s="28">
        <v>0</v>
      </c>
      <c r="J47" s="28">
        <f t="shared" si="12"/>
        <v>-6750</v>
      </c>
    </row>
    <row r="48" spans="1:10" ht="15.75">
      <c r="A48" s="13" t="s">
        <v>65</v>
      </c>
      <c r="B48" s="28">
        <v>-5000</v>
      </c>
      <c r="C48" s="28">
        <v>-6000</v>
      </c>
      <c r="D48" s="28">
        <v>-44500</v>
      </c>
      <c r="E48" s="28">
        <v>-24000</v>
      </c>
      <c r="F48" s="28">
        <v>-5000</v>
      </c>
      <c r="G48" s="28">
        <v>-1000</v>
      </c>
      <c r="H48" s="28">
        <v>0</v>
      </c>
      <c r="I48" s="28">
        <v>-13500</v>
      </c>
      <c r="J48" s="28">
        <f t="shared" si="12"/>
        <v>-99000</v>
      </c>
    </row>
    <row r="49" spans="1:10" ht="15.75">
      <c r="A49" s="13" t="s">
        <v>66</v>
      </c>
      <c r="B49" s="28">
        <v>-446.66</v>
      </c>
      <c r="C49" s="28">
        <v>-271.65</v>
      </c>
      <c r="D49" s="28">
        <v>-1757.1</v>
      </c>
      <c r="E49" s="28">
        <v>-1231.37</v>
      </c>
      <c r="F49" s="28">
        <v>-218.17</v>
      </c>
      <c r="G49" s="28">
        <v>-329.35</v>
      </c>
      <c r="H49" s="28">
        <v>0</v>
      </c>
      <c r="I49" s="28">
        <v>-982.93</v>
      </c>
      <c r="J49" s="21">
        <f t="shared" si="12"/>
        <v>-5237.2300000000005</v>
      </c>
    </row>
    <row r="50" spans="1:10" ht="15.75">
      <c r="A50" s="13" t="s">
        <v>67</v>
      </c>
      <c r="B50" s="28">
        <v>-4246.2</v>
      </c>
      <c r="C50" s="28">
        <v>-3235.2</v>
      </c>
      <c r="D50" s="28">
        <v>-3484.58</v>
      </c>
      <c r="E50" s="28">
        <v>-4394.48</v>
      </c>
      <c r="F50" s="28">
        <v>-1011</v>
      </c>
      <c r="G50" s="28">
        <v>-2022</v>
      </c>
      <c r="H50" s="28">
        <v>0</v>
      </c>
      <c r="I50" s="28">
        <v>-337</v>
      </c>
      <c r="J50" s="28">
        <f t="shared" si="12"/>
        <v>-18730.46</v>
      </c>
    </row>
    <row r="51" spans="1:10" ht="15.75">
      <c r="A51" s="17" t="s">
        <v>77</v>
      </c>
      <c r="B51" s="34">
        <v>497402.76</v>
      </c>
      <c r="C51" s="34">
        <v>375326.13</v>
      </c>
      <c r="D51" s="34">
        <v>490090.8</v>
      </c>
      <c r="E51" s="34">
        <v>836694.57</v>
      </c>
      <c r="F51" s="34">
        <v>387515.7</v>
      </c>
      <c r="G51" s="34">
        <v>694719.96</v>
      </c>
      <c r="H51" s="34">
        <v>408174.91</v>
      </c>
      <c r="I51" s="34">
        <v>295840.23</v>
      </c>
      <c r="J51" s="28">
        <f t="shared" si="12"/>
        <v>3985765.06</v>
      </c>
    </row>
    <row r="52" spans="1:10" ht="15.75">
      <c r="A52" s="40"/>
      <c r="B52" s="28"/>
      <c r="C52" s="28"/>
      <c r="D52" s="28"/>
      <c r="E52" s="28"/>
      <c r="F52" s="28"/>
      <c r="G52" s="28"/>
      <c r="H52" s="28"/>
      <c r="I52" s="28"/>
      <c r="J52" s="28"/>
    </row>
    <row r="53" spans="1:12" ht="15.75">
      <c r="A53" s="2" t="s">
        <v>47</v>
      </c>
      <c r="B53" s="36">
        <f aca="true" t="shared" si="19" ref="B53:I53">+B37+B41</f>
        <v>18923802.33</v>
      </c>
      <c r="C53" s="36">
        <f t="shared" si="19"/>
        <v>13720431.280000001</v>
      </c>
      <c r="D53" s="36">
        <f t="shared" si="19"/>
        <v>21903293.530000005</v>
      </c>
      <c r="E53" s="36">
        <f t="shared" si="19"/>
        <v>28244043.319999993</v>
      </c>
      <c r="F53" s="36">
        <f t="shared" si="19"/>
        <v>15953332.34</v>
      </c>
      <c r="G53" s="36">
        <f t="shared" si="19"/>
        <v>28095922.220000006</v>
      </c>
      <c r="H53" s="36">
        <f t="shared" si="19"/>
        <v>16144496.639999999</v>
      </c>
      <c r="I53" s="36">
        <f t="shared" si="19"/>
        <v>12035465.559999995</v>
      </c>
      <c r="J53" s="36">
        <f>SUM(B53:I53)</f>
        <v>155020787.22</v>
      </c>
      <c r="L53" s="48"/>
    </row>
    <row r="54" spans="1:12" ht="15.75">
      <c r="A54" s="46"/>
      <c r="B54" s="44"/>
      <c r="C54" s="44"/>
      <c r="D54" s="44"/>
      <c r="E54" s="44"/>
      <c r="F54" s="44"/>
      <c r="G54" s="44"/>
      <c r="H54" s="44"/>
      <c r="I54" s="44"/>
      <c r="J54" s="44"/>
      <c r="L54" s="45"/>
    </row>
    <row r="55" spans="1:10" ht="14.25">
      <c r="A55" s="35"/>
      <c r="B55" s="37"/>
      <c r="C55" s="37"/>
      <c r="D55" s="37"/>
      <c r="E55" s="37"/>
      <c r="F55" s="37"/>
      <c r="G55" s="37"/>
      <c r="H55" s="37"/>
      <c r="I55" s="37"/>
      <c r="J55" s="38"/>
    </row>
    <row r="56" spans="1:12" ht="17.25" customHeight="1">
      <c r="A56" s="39" t="s">
        <v>48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6">
        <f>SUM(J57:J71)</f>
        <v>155020787.23999998</v>
      </c>
      <c r="L56" s="48"/>
    </row>
    <row r="57" spans="1:10" ht="17.25" customHeight="1">
      <c r="A57" s="40" t="s">
        <v>49</v>
      </c>
      <c r="B57" s="41">
        <v>2787803.28</v>
      </c>
      <c r="C57" s="41">
        <v>2921525.82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6">
        <f>SUM(B57:I57)</f>
        <v>5709329.1</v>
      </c>
    </row>
    <row r="58" spans="1:10" ht="17.25" customHeight="1">
      <c r="A58" s="40" t="s">
        <v>55</v>
      </c>
      <c r="B58" s="41">
        <v>10104744.78</v>
      </c>
      <c r="C58" s="41">
        <v>6807203.48</v>
      </c>
      <c r="D58" s="37">
        <v>0</v>
      </c>
      <c r="E58" s="41">
        <v>6681548.63</v>
      </c>
      <c r="F58" s="37">
        <v>0</v>
      </c>
      <c r="G58" s="37">
        <v>0</v>
      </c>
      <c r="H58" s="37">
        <v>0</v>
      </c>
      <c r="I58" s="37">
        <v>0</v>
      </c>
      <c r="J58" s="36">
        <f aca="true" t="shared" si="20" ref="J58:J70">SUM(B58:I58)</f>
        <v>23593496.889999997</v>
      </c>
    </row>
    <row r="59" spans="1:10" ht="17.25" customHeight="1">
      <c r="A59" s="40" t="s">
        <v>56</v>
      </c>
      <c r="B59" s="37">
        <v>0</v>
      </c>
      <c r="C59" s="37">
        <v>0</v>
      </c>
      <c r="D59" s="42">
        <v>3852420.91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3">
        <f t="shared" si="20"/>
        <v>3852420.91</v>
      </c>
    </row>
    <row r="60" spans="1:10" ht="17.25" customHeight="1">
      <c r="A60" s="40" t="s">
        <v>57</v>
      </c>
      <c r="B60" s="37">
        <v>0</v>
      </c>
      <c r="C60" s="37">
        <v>0</v>
      </c>
      <c r="D60" s="42">
        <v>4814080.2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6">
        <f t="shared" si="20"/>
        <v>4814080.2</v>
      </c>
    </row>
    <row r="61" spans="1:10" ht="17.25" customHeight="1">
      <c r="A61" s="40" t="s">
        <v>58</v>
      </c>
      <c r="B61" s="37">
        <v>0</v>
      </c>
      <c r="C61" s="37">
        <v>0</v>
      </c>
      <c r="D61" s="42">
        <v>1623652.08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3">
        <f t="shared" si="20"/>
        <v>1623652.08</v>
      </c>
    </row>
    <row r="62" spans="1:10" ht="17.25" customHeight="1">
      <c r="A62" s="40" t="s">
        <v>59</v>
      </c>
      <c r="B62" s="37">
        <v>0</v>
      </c>
      <c r="C62" s="37">
        <v>0</v>
      </c>
      <c r="D62" s="42">
        <v>1230416.78</v>
      </c>
      <c r="E62" s="37">
        <v>0</v>
      </c>
      <c r="F62" s="42">
        <v>2145715.25</v>
      </c>
      <c r="G62" s="37">
        <v>0</v>
      </c>
      <c r="H62" s="37">
        <v>0</v>
      </c>
      <c r="I62" s="37">
        <v>0</v>
      </c>
      <c r="J62" s="36">
        <f t="shared" si="20"/>
        <v>3376132.0300000003</v>
      </c>
    </row>
    <row r="63" spans="1:10" ht="17.25" customHeight="1">
      <c r="A63" s="40" t="s">
        <v>60</v>
      </c>
      <c r="B63" s="37">
        <v>0</v>
      </c>
      <c r="C63" s="37">
        <v>0</v>
      </c>
      <c r="D63" s="37">
        <v>0</v>
      </c>
      <c r="E63" s="42">
        <v>3415161.07</v>
      </c>
      <c r="F63" s="37">
        <v>0</v>
      </c>
      <c r="G63" s="37">
        <v>0</v>
      </c>
      <c r="H63" s="37">
        <v>0</v>
      </c>
      <c r="I63" s="37">
        <v>0</v>
      </c>
      <c r="J63" s="36">
        <f t="shared" si="20"/>
        <v>3415161.07</v>
      </c>
    </row>
    <row r="64" spans="1:10" ht="17.25" customHeight="1">
      <c r="A64" s="40" t="s">
        <v>61</v>
      </c>
      <c r="B64" s="37">
        <v>0</v>
      </c>
      <c r="C64" s="37">
        <v>0</v>
      </c>
      <c r="D64" s="37">
        <v>0</v>
      </c>
      <c r="E64" s="42">
        <v>2707508.64</v>
      </c>
      <c r="F64" s="37">
        <v>0</v>
      </c>
      <c r="G64" s="37">
        <v>0</v>
      </c>
      <c r="H64" s="37">
        <v>0</v>
      </c>
      <c r="I64" s="37">
        <v>0</v>
      </c>
      <c r="J64" s="36">
        <f t="shared" si="20"/>
        <v>2707508.64</v>
      </c>
    </row>
    <row r="65" spans="1:10" ht="17.25" customHeight="1">
      <c r="A65" s="40" t="s">
        <v>62</v>
      </c>
      <c r="B65" s="37">
        <v>0</v>
      </c>
      <c r="C65" s="37">
        <v>0</v>
      </c>
      <c r="D65" s="37">
        <v>0</v>
      </c>
      <c r="E65" s="33">
        <v>574688.25</v>
      </c>
      <c r="F65" s="37">
        <v>0</v>
      </c>
      <c r="G65" s="37">
        <v>0</v>
      </c>
      <c r="H65" s="37">
        <v>0</v>
      </c>
      <c r="I65" s="37">
        <v>0</v>
      </c>
      <c r="J65" s="33">
        <f t="shared" si="20"/>
        <v>574688.25</v>
      </c>
    </row>
    <row r="66" spans="1:10" ht="17.25" customHeight="1">
      <c r="A66" s="40" t="s">
        <v>50</v>
      </c>
      <c r="B66" s="37">
        <v>0</v>
      </c>
      <c r="C66" s="37">
        <v>0</v>
      </c>
      <c r="D66" s="37">
        <v>0</v>
      </c>
      <c r="E66" s="37">
        <v>0</v>
      </c>
      <c r="F66" s="42">
        <v>7588047.13</v>
      </c>
      <c r="G66" s="37">
        <v>0</v>
      </c>
      <c r="H66" s="37">
        <v>0</v>
      </c>
      <c r="I66" s="37">
        <v>0</v>
      </c>
      <c r="J66" s="36">
        <f t="shared" si="20"/>
        <v>7588047.13</v>
      </c>
    </row>
    <row r="67" spans="1:10" ht="17.25" customHeight="1">
      <c r="A67" s="40" t="s">
        <v>51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3">
        <v>8164994.95</v>
      </c>
      <c r="H67" s="41">
        <v>8601113.82</v>
      </c>
      <c r="I67" s="37">
        <v>0</v>
      </c>
      <c r="J67" s="33">
        <f t="shared" si="20"/>
        <v>16766108.77</v>
      </c>
    </row>
    <row r="68" spans="1:10" ht="17.25" customHeight="1">
      <c r="A68" s="40" t="s">
        <v>52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42">
        <v>8269756.96</v>
      </c>
      <c r="H68" s="37">
        <v>0</v>
      </c>
      <c r="I68" s="37">
        <v>0</v>
      </c>
      <c r="J68" s="36">
        <f t="shared" si="20"/>
        <v>8269756.96</v>
      </c>
    </row>
    <row r="69" spans="1:10" ht="17.25" customHeight="1">
      <c r="A69" s="40" t="s">
        <v>53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3">
        <v>3269829.12</v>
      </c>
      <c r="J69" s="33">
        <f t="shared" si="20"/>
        <v>3269829.12</v>
      </c>
    </row>
    <row r="70" spans="1:10" ht="17.25" customHeight="1">
      <c r="A70" s="40" t="s">
        <v>54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41">
        <v>4379462.38</v>
      </c>
      <c r="J70" s="36">
        <f t="shared" si="20"/>
        <v>4379462.38</v>
      </c>
    </row>
    <row r="71" spans="1:10" ht="17.25" customHeight="1">
      <c r="A71" s="43" t="s">
        <v>68</v>
      </c>
      <c r="B71" s="44">
        <v>6031254.26</v>
      </c>
      <c r="C71" s="44">
        <v>3991701.95</v>
      </c>
      <c r="D71" s="44">
        <v>10382723.65</v>
      </c>
      <c r="E71" s="44">
        <v>14865136.75</v>
      </c>
      <c r="F71" s="44">
        <v>6219569.95</v>
      </c>
      <c r="G71" s="44">
        <v>11661170.36</v>
      </c>
      <c r="H71" s="44">
        <v>7543382.76</v>
      </c>
      <c r="I71" s="44">
        <v>4386174.03</v>
      </c>
      <c r="J71" s="44">
        <f>SUM(B71:I71)</f>
        <v>65081113.71</v>
      </c>
    </row>
    <row r="72" spans="1:10" ht="17.25" customHeight="1">
      <c r="A72" s="50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7.25" customHeight="1">
      <c r="A73" s="52"/>
      <c r="B73" s="53"/>
      <c r="C73" s="53"/>
      <c r="D73" s="53"/>
      <c r="E73" s="53"/>
      <c r="F73" s="53"/>
      <c r="G73" s="53"/>
      <c r="H73" s="53"/>
      <c r="I73" s="53"/>
      <c r="J73" s="54"/>
    </row>
    <row r="74" spans="1:10" ht="17.25" customHeight="1">
      <c r="A74" s="2" t="s">
        <v>78</v>
      </c>
      <c r="B74" s="55">
        <v>0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36"/>
    </row>
    <row r="75" spans="1:10" ht="17.25" customHeight="1">
      <c r="A75" s="17" t="s">
        <v>79</v>
      </c>
      <c r="B75" s="56">
        <v>1.5904431665523981</v>
      </c>
      <c r="C75" s="56">
        <v>1.559766028609188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6"/>
    </row>
    <row r="76" spans="1:10" ht="17.25" customHeight="1">
      <c r="A76" s="17" t="s">
        <v>80</v>
      </c>
      <c r="B76" s="56">
        <v>1.4802718584448633</v>
      </c>
      <c r="C76" s="56">
        <v>1.4528132153771935</v>
      </c>
      <c r="D76" s="55"/>
      <c r="E76" s="56">
        <v>1.5937298725360092</v>
      </c>
      <c r="F76" s="55">
        <v>0</v>
      </c>
      <c r="G76" s="55">
        <v>0</v>
      </c>
      <c r="H76" s="55">
        <v>0</v>
      </c>
      <c r="I76" s="55">
        <v>0</v>
      </c>
      <c r="J76" s="36"/>
    </row>
    <row r="77" spans="1:10" ht="17.25" customHeight="1">
      <c r="A77" s="17" t="s">
        <v>81</v>
      </c>
      <c r="B77" s="55">
        <v>0</v>
      </c>
      <c r="C77" s="55">
        <v>0</v>
      </c>
      <c r="D77" s="57">
        <v>1.420693273328877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3"/>
    </row>
    <row r="78" spans="1:10" ht="17.25" customHeight="1">
      <c r="A78" s="17" t="s">
        <v>82</v>
      </c>
      <c r="B78" s="55">
        <v>0</v>
      </c>
      <c r="C78" s="55">
        <v>0</v>
      </c>
      <c r="D78" s="58">
        <v>1.4944081483561424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6"/>
    </row>
    <row r="79" spans="1:10" ht="17.25" customHeight="1">
      <c r="A79" s="17" t="s">
        <v>83</v>
      </c>
      <c r="B79" s="55">
        <v>0</v>
      </c>
      <c r="C79" s="55">
        <v>0</v>
      </c>
      <c r="D79" s="58">
        <v>1.8511383967004553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3"/>
    </row>
    <row r="80" spans="1:10" ht="17.25" customHeight="1">
      <c r="A80" s="17" t="s">
        <v>84</v>
      </c>
      <c r="B80" s="55">
        <v>0</v>
      </c>
      <c r="C80" s="55">
        <v>0</v>
      </c>
      <c r="D80" s="58">
        <v>1.6882060116631483</v>
      </c>
      <c r="E80" s="55">
        <v>0</v>
      </c>
      <c r="F80" s="56">
        <v>1.5184295859816725</v>
      </c>
      <c r="G80" s="55">
        <v>0</v>
      </c>
      <c r="H80" s="55">
        <v>0</v>
      </c>
      <c r="I80" s="55">
        <v>0</v>
      </c>
      <c r="J80" s="36"/>
    </row>
    <row r="81" spans="1:10" ht="17.25" customHeight="1">
      <c r="A81" s="17" t="s">
        <v>85</v>
      </c>
      <c r="B81" s="55">
        <v>0</v>
      </c>
      <c r="C81" s="55">
        <v>0</v>
      </c>
      <c r="D81" s="55">
        <v>0</v>
      </c>
      <c r="E81" s="56">
        <v>1.409047073084596</v>
      </c>
      <c r="F81" s="55">
        <v>0</v>
      </c>
      <c r="G81" s="55">
        <v>0</v>
      </c>
      <c r="H81" s="55">
        <v>0</v>
      </c>
      <c r="I81" s="55">
        <v>0</v>
      </c>
      <c r="J81" s="36"/>
    </row>
    <row r="82" spans="1:10" ht="17.25" customHeight="1">
      <c r="A82" s="17" t="s">
        <v>86</v>
      </c>
      <c r="B82" s="55">
        <v>0</v>
      </c>
      <c r="C82" s="55">
        <v>0</v>
      </c>
      <c r="D82" s="59">
        <v>0</v>
      </c>
      <c r="E82" s="56">
        <v>1.5082335960243123</v>
      </c>
      <c r="F82" s="55">
        <v>0</v>
      </c>
      <c r="G82" s="55">
        <v>0</v>
      </c>
      <c r="H82" s="55">
        <v>0</v>
      </c>
      <c r="I82" s="55">
        <v>0</v>
      </c>
      <c r="J82" s="36"/>
    </row>
    <row r="83" spans="1:10" ht="17.25" customHeight="1">
      <c r="A83" s="17" t="s">
        <v>87</v>
      </c>
      <c r="B83" s="55">
        <v>0</v>
      </c>
      <c r="C83" s="55">
        <v>0</v>
      </c>
      <c r="D83" s="55">
        <v>0</v>
      </c>
      <c r="E83" s="60">
        <v>1.6613618699766235</v>
      </c>
      <c r="F83" s="55">
        <v>0</v>
      </c>
      <c r="G83" s="55">
        <v>0</v>
      </c>
      <c r="H83" s="55">
        <v>0</v>
      </c>
      <c r="I83" s="55">
        <v>0</v>
      </c>
      <c r="J83" s="33"/>
    </row>
    <row r="84" spans="1:10" ht="17.25" customHeight="1">
      <c r="A84" s="17" t="s">
        <v>88</v>
      </c>
      <c r="B84" s="55">
        <v>0</v>
      </c>
      <c r="C84" s="55">
        <v>0</v>
      </c>
      <c r="D84" s="55">
        <v>0</v>
      </c>
      <c r="E84" s="55">
        <v>0</v>
      </c>
      <c r="F84" s="56">
        <v>1.4591025931430546</v>
      </c>
      <c r="G84" s="55">
        <v>0</v>
      </c>
      <c r="H84" s="55">
        <v>0</v>
      </c>
      <c r="I84" s="55">
        <v>0</v>
      </c>
      <c r="J84" s="36"/>
    </row>
    <row r="85" spans="1:10" ht="17.25" customHeight="1">
      <c r="A85" s="17" t="s">
        <v>89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7">
        <v>1.4837535043147967</v>
      </c>
      <c r="H85" s="56">
        <v>1.6579247782101583</v>
      </c>
      <c r="I85" s="55">
        <v>0</v>
      </c>
      <c r="J85" s="33"/>
    </row>
    <row r="86" spans="1:10" ht="17.25" customHeight="1">
      <c r="A86" s="17" t="s">
        <v>90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8">
        <v>1.6234348165187007</v>
      </c>
      <c r="H86" s="55">
        <v>0</v>
      </c>
      <c r="I86" s="55">
        <v>0</v>
      </c>
      <c r="J86" s="36"/>
    </row>
    <row r="87" spans="1:10" ht="17.25" customHeight="1">
      <c r="A87" s="17" t="s">
        <v>91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7">
        <v>1.8365584280441485</v>
      </c>
      <c r="J87" s="33"/>
    </row>
    <row r="88" spans="1:10" ht="17.25" customHeight="1">
      <c r="A88" s="46" t="s">
        <v>92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2">
        <v>1.901368966782993</v>
      </c>
      <c r="J88" s="44"/>
    </row>
    <row r="89" spans="1:10" ht="95.25" customHeight="1">
      <c r="A89" s="63" t="s">
        <v>93</v>
      </c>
      <c r="B89" s="64"/>
      <c r="C89" s="64"/>
      <c r="D89" s="64"/>
      <c r="E89" s="64"/>
      <c r="F89" s="64"/>
      <c r="G89" s="64"/>
      <c r="H89" s="64"/>
      <c r="I89" s="64"/>
      <c r="J89" s="64"/>
    </row>
    <row r="90" ht="22.5" customHeight="1">
      <c r="A90" s="1" t="s">
        <v>76</v>
      </c>
    </row>
    <row r="91" spans="1:10" ht="17.25" customHeight="1">
      <c r="A91" s="50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7.25" customHeight="1">
      <c r="A92" s="50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7.25" customHeight="1">
      <c r="A93" s="50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7.25" customHeight="1">
      <c r="A94" s="50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7.25" customHeight="1">
      <c r="A95" s="50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7.25" customHeight="1">
      <c r="A96" s="50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7.25" customHeight="1">
      <c r="A97" s="50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7.25" customHeight="1">
      <c r="A98" s="50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7.25" customHeight="1">
      <c r="A99" s="50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7.25" customHeight="1">
      <c r="A100" s="50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7.25" customHeight="1">
      <c r="A101" s="50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7.25" customHeight="1">
      <c r="A102" s="50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7.2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7.25" customHeight="1">
      <c r="A104" s="50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7.25" customHeight="1">
      <c r="A105" s="50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7.25" customHeight="1">
      <c r="A106" s="50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7.2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7.25" customHeight="1">
      <c r="A108" s="50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7.25" customHeight="1">
      <c r="A109" s="50"/>
      <c r="B109" s="51"/>
      <c r="C109" s="51"/>
      <c r="D109" s="51"/>
      <c r="E109" s="51"/>
      <c r="F109" s="51"/>
      <c r="G109" s="51"/>
      <c r="H109" s="51"/>
      <c r="I109" s="51"/>
      <c r="J109" s="51"/>
    </row>
  </sheetData>
  <sheetProtection/>
  <mergeCells count="6">
    <mergeCell ref="A1:J1"/>
    <mergeCell ref="A2:J2"/>
    <mergeCell ref="A4:A6"/>
    <mergeCell ref="B4:I4"/>
    <mergeCell ref="J4:J6"/>
    <mergeCell ref="A89:J89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2013-11-11T18:28:57Z</cp:lastPrinted>
  <dcterms:created xsi:type="dcterms:W3CDTF">2012-11-28T17:54:39Z</dcterms:created>
  <dcterms:modified xsi:type="dcterms:W3CDTF">2013-11-11T18:30:51Z</dcterms:modified>
  <cp:category/>
  <cp:version/>
  <cp:contentType/>
  <cp:contentStatus/>
</cp:coreProperties>
</file>