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<sst xmlns="http://schemas.openxmlformats.org/spreadsheetml/2006/main" count="95" uniqueCount="95">
  <si>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</si>
  <si>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</si>
  <si>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</si>
  <si>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</si>
  <si>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</si>
  <si>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</si>
  <si>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</si>
  <si>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</si>
  <si>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</si>
  <si>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</si>
  <si>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</si>
  <si>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</si>
  <si>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</si>
  <si>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</si>
  <si>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</si>
  <si>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</si>
  <si>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</si>
  <si>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</si>
  <si>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</si>
  <si>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</si>
  <si>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</si>
  <si>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</si>
  <si>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</si>
  <si>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</si>
  <si>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</si>
  <si>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</si>
  <si>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</si>
  <si>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</si>
  <si>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</si>
  <si>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</si>
  <si>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</si>
  <si>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</si>
  <si>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</si>
  <si>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</si>
  <si>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</si>
  <si>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</si>
  <si>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</si>
  <si>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</si>
  <si>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</si>
  <si>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</si>
  <si>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</si>
  <si>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</si>
  <si>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</si>
  <si>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</si>
  <si>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</si>
  <si>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</si>
  <si>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</si>
  <si>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</si>
  <si>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</si>
  <si>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</si>
  <si>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</si>
  <si>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</si>
  <si>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</si>
  <si>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</si>
  <si>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</si>
  <si>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</si>
  <si>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</si>
  <si>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</si>
  <si>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</si>
  <si>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</si>
  <si>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</si>
  <si>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</si>
  <si>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</si>
  <si>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</si>
  <si>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</si>
  <si>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</si>
  <si>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</si>
  <si>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</si>
  <si>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</si>
  <si>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</si>
  <si>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</si>
  <si>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</si>
  <si>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</si>
  <si>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</si>
  <si>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</si>
  <si>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</si>
  <si>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</si>
  <si>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</si>
  <si>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</si>
  <si>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</si>
  <si>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</si>
  <si>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</si>
  <si>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</si>
  <si>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</si>
  <si>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</si>
  <si>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</si>
  <si>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</si>
  <si>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</si>
  <si>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</si>
  <si>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</si>
  <si>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OPERAÇÃO 30/10/13 - VENCIMENTO 06/11/13</t>
  </si>
  <si>
    <t>Nota: (1) Revisão da tarifa de remuneração em função da desoneração da folha de pagamento do período de 01/01 a 30/09/13 (estimado  -1,14% x realizado -0,48%), e do reajuste contratual pela cesta de índices do período de 01/07 a 30/09/13 (estimado 10,16% x realizado 9,84%) - Parcelamento em 57 dias úteis, período de 08/10/13 a 30/12/13.
Obs.: Ressaltamos que desde 31/05/13 está sendo aplicada a desoneração do PIS/COFINS (-3,65%).</t>
  </si>
  <si>
    <t xml:space="preserve">              (2) Tarifa de remuneração líquida de cada cooperativa considerando a aplicação dos fatores de integração e de gratuidade e, também, reequilibrio interno estabelecido e informado pelo consórcio.</t>
  </si>
  <si>
    <t>10. Tarifa de Remuneração Líquida Por Passageiro (2)</t>
  </si>
  <si>
    <t>7.3. Revisão de Remuneração pelo Transporte Coletivo (1)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</si>
</sst>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154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154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154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7" sqref="B37"/>
    </sheetView>
  </sheetViews>
  <sheetFormatPr defaultColWidth="9.00390625" defaultRowHeight="14.25"/>
  <cols>
    <col min="1" max="1" width="81.875" style="1" customWidth="1"/>
    <col min="2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1">
      <c r="A2" s="61" t="s">
        <v>90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2" t="s">
        <v>18</v>
      </c>
      <c r="B4" s="62" t="s">
        <v>19</v>
      </c>
      <c r="C4" s="62"/>
      <c r="D4" s="62"/>
      <c r="E4" s="62"/>
      <c r="F4" s="62"/>
      <c r="G4" s="62"/>
      <c r="H4" s="62"/>
      <c r="I4" s="62"/>
      <c r="J4" s="63" t="s">
        <v>20</v>
      </c>
    </row>
    <row r="5" spans="1:10" ht="38.25">
      <c r="A5" s="62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2"/>
    </row>
    <row r="6" spans="1:10" ht="15.75">
      <c r="A6" s="6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2"/>
    </row>
    <row r="7" spans="1:12" ht="15.75">
      <c r="A7" s="9" t="s">
        <v>21</v>
      </c>
      <c r="B7" s="10">
        <f>B8+B16+B20</f>
        <v>530587</v>
      </c>
      <c r="C7" s="10">
        <f aca="true" t="shared" si="0" ref="C7:I7">C8+C16+C20</f>
        <v>416836</v>
      </c>
      <c r="D7" s="10">
        <f t="shared" si="0"/>
        <v>609771</v>
      </c>
      <c r="E7" s="10">
        <f t="shared" si="0"/>
        <v>775244</v>
      </c>
      <c r="F7" s="10">
        <f t="shared" si="0"/>
        <v>481470</v>
      </c>
      <c r="G7" s="10">
        <f t="shared" si="0"/>
        <v>757380</v>
      </c>
      <c r="H7" s="10">
        <f t="shared" si="0"/>
        <v>390240</v>
      </c>
      <c r="I7" s="10">
        <f t="shared" si="0"/>
        <v>267552</v>
      </c>
      <c r="J7" s="10">
        <f>+J8+J16+J20</f>
        <v>4229080</v>
      </c>
      <c r="L7" s="42"/>
    </row>
    <row r="8" spans="1:10" ht="15.75">
      <c r="A8" s="11" t="s">
        <v>22</v>
      </c>
      <c r="B8" s="12">
        <f>+B9+B12</f>
        <v>292988</v>
      </c>
      <c r="C8" s="12">
        <f>+C9+C12</f>
        <v>246689</v>
      </c>
      <c r="D8" s="12">
        <f aca="true" t="shared" si="1" ref="D8:I8">+D9+D12</f>
        <v>382602</v>
      </c>
      <c r="E8" s="12">
        <f t="shared" si="1"/>
        <v>451736</v>
      </c>
      <c r="F8" s="12">
        <f t="shared" si="1"/>
        <v>272399</v>
      </c>
      <c r="G8" s="12">
        <f t="shared" si="1"/>
        <v>434718</v>
      </c>
      <c r="H8" s="12">
        <f t="shared" si="1"/>
        <v>206295</v>
      </c>
      <c r="I8" s="12">
        <f t="shared" si="1"/>
        <v>159570</v>
      </c>
      <c r="J8" s="12">
        <f>SUM(B8:I8)</f>
        <v>2446997</v>
      </c>
    </row>
    <row r="9" spans="1:10" ht="15.75">
      <c r="A9" s="13" t="s">
        <v>23</v>
      </c>
      <c r="B9" s="14">
        <v>31168</v>
      </c>
      <c r="C9" s="14">
        <v>31282</v>
      </c>
      <c r="D9" s="14">
        <v>33984</v>
      </c>
      <c r="E9" s="14">
        <v>38241</v>
      </c>
      <c r="F9" s="14">
        <v>33838</v>
      </c>
      <c r="G9" s="14">
        <v>38063</v>
      </c>
      <c r="H9" s="14">
        <v>17114</v>
      </c>
      <c r="I9" s="14">
        <v>21009</v>
      </c>
      <c r="J9" s="12">
        <f aca="true" t="shared" si="2" ref="J9:J15">SUM(B9:I9)</f>
        <v>244699</v>
      </c>
    </row>
    <row r="10" spans="1:10" ht="15.75">
      <c r="A10" s="15" t="s">
        <v>24</v>
      </c>
      <c r="B10" s="14">
        <f>+B9-B11</f>
        <v>31168</v>
      </c>
      <c r="C10" s="14">
        <f aca="true" t="shared" si="3" ref="C10:I10">+C9-C11</f>
        <v>31282</v>
      </c>
      <c r="D10" s="14">
        <f t="shared" si="3"/>
        <v>33984</v>
      </c>
      <c r="E10" s="14">
        <f t="shared" si="3"/>
        <v>38241</v>
      </c>
      <c r="F10" s="14">
        <f t="shared" si="3"/>
        <v>33838</v>
      </c>
      <c r="G10" s="14">
        <f t="shared" si="3"/>
        <v>38063</v>
      </c>
      <c r="H10" s="14">
        <f t="shared" si="3"/>
        <v>17114</v>
      </c>
      <c r="I10" s="14">
        <f t="shared" si="3"/>
        <v>21009</v>
      </c>
      <c r="J10" s="12">
        <f t="shared" si="2"/>
        <v>244699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261820</v>
      </c>
      <c r="C12" s="14">
        <f aca="true" t="shared" si="4" ref="C12:I12">C13+C14+C15</f>
        <v>215407</v>
      </c>
      <c r="D12" s="14">
        <f t="shared" si="4"/>
        <v>348618</v>
      </c>
      <c r="E12" s="14">
        <f t="shared" si="4"/>
        <v>413495</v>
      </c>
      <c r="F12" s="14">
        <f t="shared" si="4"/>
        <v>238561</v>
      </c>
      <c r="G12" s="14">
        <f t="shared" si="4"/>
        <v>396655</v>
      </c>
      <c r="H12" s="14">
        <f t="shared" si="4"/>
        <v>189181</v>
      </c>
      <c r="I12" s="14">
        <f t="shared" si="4"/>
        <v>138561</v>
      </c>
      <c r="J12" s="12">
        <f t="shared" si="2"/>
        <v>2202298</v>
      </c>
    </row>
    <row r="13" spans="1:10" ht="15.75">
      <c r="A13" s="15" t="s">
        <v>27</v>
      </c>
      <c r="B13" s="14">
        <v>116251</v>
      </c>
      <c r="C13" s="14">
        <v>97463</v>
      </c>
      <c r="D13" s="14">
        <v>158355</v>
      </c>
      <c r="E13" s="14">
        <v>188839</v>
      </c>
      <c r="F13" s="14">
        <v>113129</v>
      </c>
      <c r="G13" s="14">
        <v>187111</v>
      </c>
      <c r="H13" s="14">
        <v>86531</v>
      </c>
      <c r="I13" s="14">
        <v>63166</v>
      </c>
      <c r="J13" s="12">
        <f t="shared" si="2"/>
        <v>1010845</v>
      </c>
    </row>
    <row r="14" spans="1:10" ht="15.75">
      <c r="A14" s="15" t="s">
        <v>28</v>
      </c>
      <c r="B14" s="14">
        <v>106652</v>
      </c>
      <c r="C14" s="14">
        <v>83970</v>
      </c>
      <c r="D14" s="14">
        <v>144644</v>
      </c>
      <c r="E14" s="14">
        <v>165953</v>
      </c>
      <c r="F14" s="14">
        <v>91740</v>
      </c>
      <c r="G14" s="14">
        <v>157842</v>
      </c>
      <c r="H14" s="14">
        <v>76145</v>
      </c>
      <c r="I14" s="14">
        <v>59037</v>
      </c>
      <c r="J14" s="12">
        <f t="shared" si="2"/>
        <v>885983</v>
      </c>
    </row>
    <row r="15" spans="1:10" ht="15.75">
      <c r="A15" s="15" t="s">
        <v>29</v>
      </c>
      <c r="B15" s="14">
        <v>38917</v>
      </c>
      <c r="C15" s="14">
        <v>33974</v>
      </c>
      <c r="D15" s="14">
        <v>45619</v>
      </c>
      <c r="E15" s="14">
        <v>58703</v>
      </c>
      <c r="F15" s="14">
        <v>33692</v>
      </c>
      <c r="G15" s="14">
        <v>51702</v>
      </c>
      <c r="H15" s="14">
        <v>26505</v>
      </c>
      <c r="I15" s="14">
        <v>16358</v>
      </c>
      <c r="J15" s="12">
        <f t="shared" si="2"/>
        <v>305470</v>
      </c>
    </row>
    <row r="16" spans="1:10" ht="15.75">
      <c r="A16" s="17" t="s">
        <v>30</v>
      </c>
      <c r="B16" s="18">
        <f>B17+B18+B19</f>
        <v>179440</v>
      </c>
      <c r="C16" s="18">
        <f aca="true" t="shared" si="5" ref="C16:I16">C17+C18+C19</f>
        <v>121151</v>
      </c>
      <c r="D16" s="18">
        <f t="shared" si="5"/>
        <v>150412</v>
      </c>
      <c r="E16" s="18">
        <f t="shared" si="5"/>
        <v>220157</v>
      </c>
      <c r="F16" s="18">
        <f t="shared" si="5"/>
        <v>150509</v>
      </c>
      <c r="G16" s="18">
        <f t="shared" si="5"/>
        <v>244073</v>
      </c>
      <c r="H16" s="18">
        <f t="shared" si="5"/>
        <v>148833</v>
      </c>
      <c r="I16" s="18">
        <f t="shared" si="5"/>
        <v>89876</v>
      </c>
      <c r="J16" s="12">
        <f aca="true" t="shared" si="6" ref="J16:J22">SUM(B16:I16)</f>
        <v>1304451</v>
      </c>
    </row>
    <row r="17" spans="1:10" ht="18.75" customHeight="1">
      <c r="A17" s="13" t="s">
        <v>31</v>
      </c>
      <c r="B17" s="14">
        <v>91572</v>
      </c>
      <c r="C17" s="14">
        <v>66302</v>
      </c>
      <c r="D17" s="14">
        <v>82935</v>
      </c>
      <c r="E17" s="14">
        <v>119967</v>
      </c>
      <c r="F17" s="14">
        <v>83559</v>
      </c>
      <c r="G17" s="14">
        <v>133438</v>
      </c>
      <c r="H17" s="14">
        <v>78012</v>
      </c>
      <c r="I17" s="14">
        <v>47118</v>
      </c>
      <c r="J17" s="12">
        <f t="shared" si="6"/>
        <v>702903</v>
      </c>
    </row>
    <row r="18" spans="1:10" ht="18.75" customHeight="1">
      <c r="A18" s="13" t="s">
        <v>32</v>
      </c>
      <c r="B18" s="14">
        <v>65690</v>
      </c>
      <c r="C18" s="14">
        <v>39223</v>
      </c>
      <c r="D18" s="14">
        <v>49507</v>
      </c>
      <c r="E18" s="14">
        <v>71650</v>
      </c>
      <c r="F18" s="14">
        <v>50179</v>
      </c>
      <c r="G18" s="14">
        <v>83522</v>
      </c>
      <c r="H18" s="14">
        <v>54851</v>
      </c>
      <c r="I18" s="14">
        <v>34313</v>
      </c>
      <c r="J18" s="12">
        <f t="shared" si="6"/>
        <v>448935</v>
      </c>
    </row>
    <row r="19" spans="1:10" ht="18.75" customHeight="1">
      <c r="A19" s="13" t="s">
        <v>33</v>
      </c>
      <c r="B19" s="14">
        <v>22178</v>
      </c>
      <c r="C19" s="14">
        <v>15626</v>
      </c>
      <c r="D19" s="14">
        <v>17970</v>
      </c>
      <c r="E19" s="14">
        <v>28540</v>
      </c>
      <c r="F19" s="14">
        <v>16771</v>
      </c>
      <c r="G19" s="14">
        <v>27113</v>
      </c>
      <c r="H19" s="14">
        <v>15970</v>
      </c>
      <c r="I19" s="14">
        <v>8445</v>
      </c>
      <c r="J19" s="12">
        <f t="shared" si="6"/>
        <v>152613</v>
      </c>
    </row>
    <row r="20" spans="1:10" ht="18.75" customHeight="1">
      <c r="A20" s="17" t="s">
        <v>34</v>
      </c>
      <c r="B20" s="14">
        <f>B21+B22</f>
        <v>58159</v>
      </c>
      <c r="C20" s="14">
        <f aca="true" t="shared" si="7" ref="C20:I20">C21+C22</f>
        <v>48996</v>
      </c>
      <c r="D20" s="14">
        <f t="shared" si="7"/>
        <v>76757</v>
      </c>
      <c r="E20" s="14">
        <f t="shared" si="7"/>
        <v>103351</v>
      </c>
      <c r="F20" s="14">
        <f t="shared" si="7"/>
        <v>58562</v>
      </c>
      <c r="G20" s="14">
        <f t="shared" si="7"/>
        <v>78589</v>
      </c>
      <c r="H20" s="14">
        <f t="shared" si="7"/>
        <v>35112</v>
      </c>
      <c r="I20" s="14">
        <f t="shared" si="7"/>
        <v>18106</v>
      </c>
      <c r="J20" s="12">
        <f t="shared" si="6"/>
        <v>477632</v>
      </c>
    </row>
    <row r="21" spans="1:10" ht="18.75" customHeight="1">
      <c r="A21" s="13" t="s">
        <v>35</v>
      </c>
      <c r="B21" s="14">
        <v>37222</v>
      </c>
      <c r="C21" s="14">
        <v>31357</v>
      </c>
      <c r="D21" s="14">
        <v>49124</v>
      </c>
      <c r="E21" s="14">
        <v>66145</v>
      </c>
      <c r="F21" s="14">
        <v>37480</v>
      </c>
      <c r="G21" s="14">
        <v>50297</v>
      </c>
      <c r="H21" s="14">
        <v>22472</v>
      </c>
      <c r="I21" s="14">
        <v>11588</v>
      </c>
      <c r="J21" s="12">
        <f t="shared" si="6"/>
        <v>305685</v>
      </c>
    </row>
    <row r="22" spans="1:10" ht="18.75" customHeight="1">
      <c r="A22" s="13" t="s">
        <v>36</v>
      </c>
      <c r="B22" s="14">
        <v>20937</v>
      </c>
      <c r="C22" s="14">
        <v>17639</v>
      </c>
      <c r="D22" s="14">
        <v>27633</v>
      </c>
      <c r="E22" s="14">
        <v>37206</v>
      </c>
      <c r="F22" s="14">
        <v>21082</v>
      </c>
      <c r="G22" s="14">
        <v>28292</v>
      </c>
      <c r="H22" s="14">
        <v>12640</v>
      </c>
      <c r="I22" s="14">
        <v>6518</v>
      </c>
      <c r="J22" s="12">
        <f t="shared" si="6"/>
        <v>171947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70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0.9729</v>
      </c>
      <c r="C25" s="22">
        <v>0.9858</v>
      </c>
      <c r="D25" s="22">
        <v>1</v>
      </c>
      <c r="E25" s="22">
        <v>1</v>
      </c>
      <c r="F25" s="22">
        <v>1</v>
      </c>
      <c r="G25" s="22">
        <v>1</v>
      </c>
      <c r="H25" s="22">
        <v>0.9371</v>
      </c>
      <c r="I25" s="22">
        <v>0.9858</v>
      </c>
      <c r="J25" s="21"/>
    </row>
    <row r="26" spans="1:10" ht="18.75" customHeight="1">
      <c r="A26" s="17" t="s">
        <v>38</v>
      </c>
      <c r="B26" s="23">
        <v>0.8486</v>
      </c>
      <c r="C26" s="23">
        <v>0.7947</v>
      </c>
      <c r="D26" s="23">
        <v>0.8068</v>
      </c>
      <c r="E26" s="23">
        <v>0.8115</v>
      </c>
      <c r="F26" s="23">
        <v>0.7609</v>
      </c>
      <c r="G26" s="23">
        <v>0.735</v>
      </c>
      <c r="H26" s="23">
        <v>0.6524</v>
      </c>
      <c r="I26" s="24">
        <v>0.8646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71</v>
      </c>
      <c r="B28" s="23">
        <f>(((+B$8+B$16)*B$25)+(B$20*B$26))/B$7</f>
        <v>0.9592751586450479</v>
      </c>
      <c r="C28" s="23">
        <f aca="true" t="shared" si="8" ref="C28:I28">(((+C$8+C$16)*C$25)+(C$20*C$26))/C$7</f>
        <v>0.9633376032780279</v>
      </c>
      <c r="D28" s="23">
        <f t="shared" si="8"/>
        <v>0.9756802924376529</v>
      </c>
      <c r="E28" s="23">
        <f t="shared" si="8"/>
        <v>0.974870281485571</v>
      </c>
      <c r="F28" s="23">
        <f t="shared" si="8"/>
        <v>0.970917867779924</v>
      </c>
      <c r="G28" s="23">
        <f t="shared" si="8"/>
        <v>0.9725024624362936</v>
      </c>
      <c r="H28" s="23">
        <f t="shared" si="8"/>
        <v>0.9114840036900369</v>
      </c>
      <c r="I28" s="23">
        <f t="shared" si="8"/>
        <v>0.9775980534625045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72</v>
      </c>
      <c r="B31" s="26">
        <f>B28*B30</f>
        <v>1.500690058184313</v>
      </c>
      <c r="C31" s="26">
        <f aca="true" t="shared" si="9" ref="C31:I31">C28*C30</f>
        <v>1.4818059013622624</v>
      </c>
      <c r="D31" s="26">
        <f t="shared" si="9"/>
        <v>1.5162071744481127</v>
      </c>
      <c r="E31" s="26">
        <f t="shared" si="9"/>
        <v>1.5141685212033889</v>
      </c>
      <c r="F31" s="26">
        <f t="shared" si="9"/>
        <v>1.467639448936133</v>
      </c>
      <c r="G31" s="26">
        <f t="shared" si="9"/>
        <v>1.5408329014840636</v>
      </c>
      <c r="H31" s="26">
        <f t="shared" si="9"/>
        <v>1.6548903570996312</v>
      </c>
      <c r="I31" s="26">
        <f t="shared" si="9"/>
        <v>1.87747706167474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88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796246.64</v>
      </c>
      <c r="C37" s="29">
        <f aca="true" t="shared" si="12" ref="C37:I37">+C38+C39</f>
        <v>617670.04</v>
      </c>
      <c r="D37" s="29">
        <f t="shared" si="12"/>
        <v>924539.16</v>
      </c>
      <c r="E37" s="29">
        <f t="shared" si="12"/>
        <v>1173850.06</v>
      </c>
      <c r="F37" s="29">
        <f t="shared" si="12"/>
        <v>706624.37</v>
      </c>
      <c r="G37" s="29">
        <f t="shared" si="12"/>
        <v>1166996.02</v>
      </c>
      <c r="H37" s="29">
        <f t="shared" si="12"/>
        <v>645804.41</v>
      </c>
      <c r="I37" s="29">
        <f t="shared" si="12"/>
        <v>502322.74</v>
      </c>
      <c r="J37" s="29">
        <f t="shared" si="11"/>
        <v>6534053.440000001</v>
      </c>
      <c r="L37" s="43"/>
      <c r="M37" s="43"/>
    </row>
    <row r="38" spans="1:10" ht="15.75">
      <c r="A38" s="17" t="s">
        <v>73</v>
      </c>
      <c r="B38" s="30">
        <f>ROUND(+B7*B31,2)</f>
        <v>796246.64</v>
      </c>
      <c r="C38" s="30">
        <f aca="true" t="shared" si="13" ref="C38:I38">ROUND(+C7*C31,2)</f>
        <v>617670.04</v>
      </c>
      <c r="D38" s="30">
        <f t="shared" si="13"/>
        <v>924539.16</v>
      </c>
      <c r="E38" s="30">
        <f t="shared" si="13"/>
        <v>1173850.06</v>
      </c>
      <c r="F38" s="30">
        <f t="shared" si="13"/>
        <v>706624.37</v>
      </c>
      <c r="G38" s="30">
        <f t="shared" si="13"/>
        <v>1166996.02</v>
      </c>
      <c r="H38" s="30">
        <f t="shared" si="13"/>
        <v>645804.41</v>
      </c>
      <c r="I38" s="30">
        <f t="shared" si="13"/>
        <v>502322.74</v>
      </c>
      <c r="J38" s="30">
        <f>SUM(B38:I38)</f>
        <v>6534053.440000001</v>
      </c>
    </row>
    <row r="39" spans="1:10" ht="15.75">
      <c r="A39" s="17" t="s">
        <v>43</v>
      </c>
      <c r="B39" s="56">
        <f>+B33</f>
        <v>0</v>
      </c>
      <c r="C39" s="56">
        <f aca="true" t="shared" si="14" ref="C39:I39">+C33</f>
        <v>0</v>
      </c>
      <c r="D39" s="56">
        <f t="shared" si="14"/>
        <v>0</v>
      </c>
      <c r="E39" s="56">
        <f t="shared" si="14"/>
        <v>0</v>
      </c>
      <c r="F39" s="56">
        <f t="shared" si="14"/>
        <v>0</v>
      </c>
      <c r="G39" s="56">
        <f t="shared" si="14"/>
        <v>0</v>
      </c>
      <c r="H39" s="56">
        <f t="shared" si="14"/>
        <v>0</v>
      </c>
      <c r="I39" s="56">
        <f t="shared" si="14"/>
        <v>0</v>
      </c>
      <c r="J39" s="56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89</v>
      </c>
      <c r="B41" s="31">
        <f aca="true" t="shared" si="15" ref="B41:J41">+B42+B45+B51</f>
        <v>-109129.82</v>
      </c>
      <c r="C41" s="31">
        <f t="shared" si="15"/>
        <v>-115470.87</v>
      </c>
      <c r="D41" s="31">
        <f t="shared" si="15"/>
        <v>-102818.03</v>
      </c>
      <c r="E41" s="31">
        <f t="shared" si="15"/>
        <v>-128962.35</v>
      </c>
      <c r="F41" s="31">
        <f t="shared" si="15"/>
        <v>-97256.41</v>
      </c>
      <c r="G41" s="31">
        <f t="shared" si="15"/>
        <v>-148388.27999999997</v>
      </c>
      <c r="H41" s="31">
        <f t="shared" si="15"/>
        <v>-73743.77</v>
      </c>
      <c r="I41" s="31">
        <f t="shared" si="15"/>
        <v>-63921.31</v>
      </c>
      <c r="J41" s="31">
        <f t="shared" si="15"/>
        <v>-839690.84</v>
      </c>
      <c r="L41" s="43"/>
    </row>
    <row r="42" spans="1:12" ht="15.75">
      <c r="A42" s="17" t="s">
        <v>44</v>
      </c>
      <c r="B42" s="32">
        <f>B43+B44</f>
        <v>-93504</v>
      </c>
      <c r="C42" s="32">
        <f aca="true" t="shared" si="16" ref="C42:I42">C43+C44</f>
        <v>-93846</v>
      </c>
      <c r="D42" s="32">
        <f t="shared" si="16"/>
        <v>-101952</v>
      </c>
      <c r="E42" s="32">
        <f t="shared" si="16"/>
        <v>-114723</v>
      </c>
      <c r="F42" s="32">
        <f t="shared" si="16"/>
        <v>-101514</v>
      </c>
      <c r="G42" s="32">
        <f t="shared" si="16"/>
        <v>-114189</v>
      </c>
      <c r="H42" s="32">
        <f t="shared" si="16"/>
        <v>-51342</v>
      </c>
      <c r="I42" s="32">
        <f t="shared" si="16"/>
        <v>-63027</v>
      </c>
      <c r="J42" s="31">
        <f t="shared" si="11"/>
        <v>-734097</v>
      </c>
      <c r="L42" s="43"/>
    </row>
    <row r="43" spans="1:12" ht="15.75">
      <c r="A43" s="13" t="s">
        <v>69</v>
      </c>
      <c r="B43" s="20">
        <f aca="true" t="shared" si="17" ref="B43:I43">ROUND(-B9*$D$3,2)</f>
        <v>-93504</v>
      </c>
      <c r="C43" s="20">
        <f t="shared" si="17"/>
        <v>-93846</v>
      </c>
      <c r="D43" s="20">
        <f t="shared" si="17"/>
        <v>-101952</v>
      </c>
      <c r="E43" s="20">
        <f t="shared" si="17"/>
        <v>-114723</v>
      </c>
      <c r="F43" s="20">
        <f t="shared" si="17"/>
        <v>-101514</v>
      </c>
      <c r="G43" s="20">
        <f t="shared" si="17"/>
        <v>-114189</v>
      </c>
      <c r="H43" s="20">
        <f t="shared" si="17"/>
        <v>-51342</v>
      </c>
      <c r="I43" s="20">
        <f t="shared" si="17"/>
        <v>-63027</v>
      </c>
      <c r="J43" s="56">
        <f t="shared" si="11"/>
        <v>-734097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6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-33315.19</v>
      </c>
      <c r="C45" s="32">
        <f t="shared" si="19"/>
        <v>-34990.47</v>
      </c>
      <c r="D45" s="32">
        <f t="shared" si="19"/>
        <v>-20386.239999999998</v>
      </c>
      <c r="E45" s="32">
        <f t="shared" si="19"/>
        <v>-39179.14</v>
      </c>
      <c r="F45" s="32">
        <f t="shared" si="19"/>
        <v>-10374.32</v>
      </c>
      <c r="G45" s="32">
        <f t="shared" si="19"/>
        <v>-60039.11</v>
      </c>
      <c r="H45" s="32">
        <f t="shared" si="19"/>
        <v>-36989.55</v>
      </c>
      <c r="I45" s="32">
        <f t="shared" si="19"/>
        <v>-12187.12</v>
      </c>
      <c r="J45" s="32">
        <f t="shared" si="19"/>
        <v>-247461.13999999998</v>
      </c>
      <c r="L45" s="49"/>
    </row>
    <row r="46" spans="1:10" ht="15.75">
      <c r="A46" s="13" t="s">
        <v>62</v>
      </c>
      <c r="B46" s="27">
        <v>-29068.99</v>
      </c>
      <c r="C46" s="27">
        <v>-31755.27</v>
      </c>
      <c r="D46" s="27">
        <v>-16901.66</v>
      </c>
      <c r="E46" s="27">
        <v>-34784.66</v>
      </c>
      <c r="F46" s="27">
        <v>-9363.32</v>
      </c>
      <c r="G46" s="27">
        <v>-58017.11</v>
      </c>
      <c r="H46" s="27">
        <v>-36989.55</v>
      </c>
      <c r="I46" s="27">
        <v>-11850.12</v>
      </c>
      <c r="J46" s="27">
        <f t="shared" si="11"/>
        <v>-228730.68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-4246.2</v>
      </c>
      <c r="C50" s="27">
        <v>-3235.2</v>
      </c>
      <c r="D50" s="27">
        <v>-3484.58</v>
      </c>
      <c r="E50" s="27">
        <v>-4394.48</v>
      </c>
      <c r="F50" s="27">
        <v>-1011</v>
      </c>
      <c r="G50" s="27">
        <v>-2022</v>
      </c>
      <c r="H50" s="27">
        <v>0</v>
      </c>
      <c r="I50" s="27">
        <v>-337</v>
      </c>
      <c r="J50" s="27">
        <f t="shared" si="11"/>
        <v>-18730.46</v>
      </c>
    </row>
    <row r="51" spans="1:10" ht="15.75">
      <c r="A51" s="17" t="s">
        <v>94</v>
      </c>
      <c r="B51" s="33">
        <v>17689.37</v>
      </c>
      <c r="C51" s="33">
        <v>13365.6</v>
      </c>
      <c r="D51" s="33">
        <v>19520.21</v>
      </c>
      <c r="E51" s="33">
        <v>24939.79</v>
      </c>
      <c r="F51" s="33">
        <v>14631.91</v>
      </c>
      <c r="G51" s="33">
        <v>25839.83</v>
      </c>
      <c r="H51" s="33">
        <v>14587.78</v>
      </c>
      <c r="I51" s="33">
        <v>11292.81</v>
      </c>
      <c r="J51" s="27">
        <f t="shared" si="11"/>
        <v>141867.30000000002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687116.8200000001</v>
      </c>
      <c r="C53" s="35">
        <f t="shared" si="20"/>
        <v>502199.17000000004</v>
      </c>
      <c r="D53" s="35">
        <f t="shared" si="20"/>
        <v>821721.13</v>
      </c>
      <c r="E53" s="35">
        <f t="shared" si="20"/>
        <v>1044887.7100000001</v>
      </c>
      <c r="F53" s="35">
        <f t="shared" si="20"/>
        <v>609367.96</v>
      </c>
      <c r="G53" s="35">
        <f t="shared" si="20"/>
        <v>1018607.74</v>
      </c>
      <c r="H53" s="35">
        <f t="shared" si="20"/>
        <v>572060.64</v>
      </c>
      <c r="I53" s="35">
        <f t="shared" si="20"/>
        <v>438401.43</v>
      </c>
      <c r="J53" s="35">
        <f>SUM(B53:I53)</f>
        <v>5694362.6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5694362.619999999</v>
      </c>
      <c r="L56" s="43"/>
    </row>
    <row r="57" spans="1:10" ht="17.25" customHeight="1">
      <c r="A57" s="17" t="s">
        <v>48</v>
      </c>
      <c r="B57" s="45">
        <v>91929.27</v>
      </c>
      <c r="C57" s="45">
        <v>97921.47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189850.74</v>
      </c>
    </row>
    <row r="58" spans="1:10" ht="17.25" customHeight="1">
      <c r="A58" s="17" t="s">
        <v>54</v>
      </c>
      <c r="B58" s="45">
        <v>280127.22</v>
      </c>
      <c r="C58" s="45">
        <v>208783.76</v>
      </c>
      <c r="D58" s="44">
        <v>0</v>
      </c>
      <c r="E58" s="45">
        <v>39912.13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528823.11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76146.73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76146.73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116518.21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116518.21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40818.8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40818.8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39464.35</v>
      </c>
      <c r="E62" s="44">
        <v>0</v>
      </c>
      <c r="F62" s="45">
        <v>72873.27</v>
      </c>
      <c r="G62" s="44">
        <v>0</v>
      </c>
      <c r="H62" s="44">
        <v>0</v>
      </c>
      <c r="I62" s="44">
        <v>0</v>
      </c>
      <c r="J62" s="35">
        <f t="shared" si="21"/>
        <v>112337.62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61426.27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61426.27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63661.77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63661.77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13375.85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13375.85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189435.46</v>
      </c>
      <c r="G66" s="44">
        <v>0</v>
      </c>
      <c r="H66" s="44">
        <v>0</v>
      </c>
      <c r="I66" s="44">
        <v>0</v>
      </c>
      <c r="J66" s="35">
        <f t="shared" si="21"/>
        <v>189435.46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147300.76</v>
      </c>
      <c r="H67" s="45">
        <v>162505.82</v>
      </c>
      <c r="I67" s="44">
        <v>0</v>
      </c>
      <c r="J67" s="32">
        <f t="shared" si="21"/>
        <v>309806.58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235463.47</v>
      </c>
      <c r="H68" s="44">
        <v>0</v>
      </c>
      <c r="I68" s="44">
        <v>0</v>
      </c>
      <c r="J68" s="35">
        <f t="shared" si="21"/>
        <v>235463.47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105741.25</v>
      </c>
      <c r="J69" s="32">
        <f t="shared" si="21"/>
        <v>105741.25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88622.93</v>
      </c>
      <c r="J70" s="35">
        <f t="shared" si="21"/>
        <v>88622.93</v>
      </c>
    </row>
    <row r="71" spans="1:10" ht="17.25" customHeight="1">
      <c r="A71" s="41" t="s">
        <v>67</v>
      </c>
      <c r="B71" s="39">
        <v>315060.33</v>
      </c>
      <c r="C71" s="39">
        <v>195493.95</v>
      </c>
      <c r="D71" s="39">
        <v>548773.04</v>
      </c>
      <c r="E71" s="39">
        <v>866511.7</v>
      </c>
      <c r="F71" s="39">
        <v>347059.23</v>
      </c>
      <c r="G71" s="39">
        <v>635843.51</v>
      </c>
      <c r="H71" s="39">
        <v>409554.82</v>
      </c>
      <c r="I71" s="39">
        <v>244037.25</v>
      </c>
      <c r="J71" s="39">
        <f>SUM(B71:I71)</f>
        <v>3562333.8299999996</v>
      </c>
    </row>
    <row r="72" spans="1:10" ht="17.25" customHeight="1">
      <c r="A72" s="58"/>
      <c r="B72" s="59">
        <v>0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93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74</v>
      </c>
      <c r="B75" s="54">
        <v>1.5901327750482368</v>
      </c>
      <c r="C75" s="54">
        <v>1.5593014731131105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35"/>
    </row>
    <row r="76" spans="1:10" ht="15.75">
      <c r="A76" s="17" t="s">
        <v>75</v>
      </c>
      <c r="B76" s="54">
        <v>1.4797778583902466</v>
      </c>
      <c r="C76" s="54">
        <v>1.451749770266491</v>
      </c>
      <c r="D76" s="54"/>
      <c r="E76" s="54">
        <v>1.620439959128671</v>
      </c>
      <c r="F76" s="54">
        <v>0</v>
      </c>
      <c r="G76" s="54">
        <v>0</v>
      </c>
      <c r="H76" s="54">
        <v>0</v>
      </c>
      <c r="I76" s="54">
        <v>0</v>
      </c>
      <c r="J76" s="35"/>
    </row>
    <row r="77" spans="1:10" ht="15.75">
      <c r="A77" s="17" t="s">
        <v>76</v>
      </c>
      <c r="B77" s="54">
        <v>0</v>
      </c>
      <c r="C77" s="54">
        <v>0</v>
      </c>
      <c r="D77" s="24">
        <v>1.4189249334802592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32"/>
    </row>
    <row r="78" spans="1:10" ht="15.75">
      <c r="A78" s="17" t="s">
        <v>77</v>
      </c>
      <c r="B78" s="54">
        <v>0</v>
      </c>
      <c r="C78" s="54">
        <v>0</v>
      </c>
      <c r="D78" s="54">
        <v>1.4935801770147292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35"/>
    </row>
    <row r="79" spans="1:10" ht="15.75">
      <c r="A79" s="17" t="s">
        <v>78</v>
      </c>
      <c r="B79" s="54">
        <v>0</v>
      </c>
      <c r="C79" s="54">
        <v>0</v>
      </c>
      <c r="D79" s="54">
        <v>1.8718383288191898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32"/>
    </row>
    <row r="80" spans="1:10" ht="15.75">
      <c r="A80" s="17" t="s">
        <v>79</v>
      </c>
      <c r="B80" s="54">
        <v>0</v>
      </c>
      <c r="C80" s="54">
        <v>0</v>
      </c>
      <c r="D80" s="54">
        <v>1.6818870155359549</v>
      </c>
      <c r="E80" s="54">
        <v>0</v>
      </c>
      <c r="F80" s="54">
        <v>1.5146226518063963</v>
      </c>
      <c r="G80" s="54">
        <v>0</v>
      </c>
      <c r="H80" s="54">
        <v>0</v>
      </c>
      <c r="I80" s="54">
        <v>0</v>
      </c>
      <c r="J80" s="35"/>
    </row>
    <row r="81" spans="1:10" ht="15.75">
      <c r="A81" s="17" t="s">
        <v>80</v>
      </c>
      <c r="B81" s="54">
        <v>0</v>
      </c>
      <c r="C81" s="54">
        <v>0</v>
      </c>
      <c r="D81" s="54">
        <v>0</v>
      </c>
      <c r="E81" s="54">
        <v>1.377491723366781</v>
      </c>
      <c r="F81" s="54"/>
      <c r="G81" s="54">
        <v>0</v>
      </c>
      <c r="H81" s="54">
        <v>0</v>
      </c>
      <c r="I81" s="54">
        <v>0</v>
      </c>
      <c r="J81" s="35"/>
    </row>
    <row r="82" spans="1:10" ht="15.75">
      <c r="A82" s="17" t="s">
        <v>81</v>
      </c>
      <c r="B82" s="54">
        <v>0</v>
      </c>
      <c r="C82" s="54">
        <v>0</v>
      </c>
      <c r="D82" s="54">
        <v>0</v>
      </c>
      <c r="E82" s="54">
        <v>1.488967944960786</v>
      </c>
      <c r="F82" s="54">
        <v>0</v>
      </c>
      <c r="G82" s="54">
        <v>0</v>
      </c>
      <c r="H82" s="54">
        <v>0</v>
      </c>
      <c r="I82" s="54">
        <v>0</v>
      </c>
      <c r="J82" s="35"/>
    </row>
    <row r="83" spans="1:10" ht="15.75">
      <c r="A83" s="17" t="s">
        <v>82</v>
      </c>
      <c r="B83" s="54">
        <v>0</v>
      </c>
      <c r="C83" s="54">
        <v>0</v>
      </c>
      <c r="D83" s="54">
        <v>0</v>
      </c>
      <c r="E83" s="24">
        <v>1.7630837495756753</v>
      </c>
      <c r="F83" s="54">
        <v>0</v>
      </c>
      <c r="G83" s="54">
        <v>0</v>
      </c>
      <c r="H83" s="54">
        <v>0</v>
      </c>
      <c r="I83" s="54">
        <v>0</v>
      </c>
      <c r="J83" s="32"/>
    </row>
    <row r="84" spans="1:10" ht="15.75">
      <c r="A84" s="17" t="s">
        <v>83</v>
      </c>
      <c r="B84" s="54">
        <v>0</v>
      </c>
      <c r="C84" s="54">
        <v>0</v>
      </c>
      <c r="D84" s="54">
        <v>0</v>
      </c>
      <c r="E84" s="54">
        <v>0</v>
      </c>
      <c r="F84" s="54">
        <v>1.4579302679361326</v>
      </c>
      <c r="G84" s="54">
        <v>0</v>
      </c>
      <c r="H84" s="54">
        <v>0</v>
      </c>
      <c r="I84" s="54">
        <v>0</v>
      </c>
      <c r="J84" s="35"/>
    </row>
    <row r="85" spans="1:10" ht="15.75">
      <c r="A85" s="17" t="s">
        <v>84</v>
      </c>
      <c r="B85" s="54">
        <v>0</v>
      </c>
      <c r="C85" s="54">
        <v>0</v>
      </c>
      <c r="D85" s="54">
        <v>0</v>
      </c>
      <c r="E85" s="54">
        <v>0</v>
      </c>
      <c r="F85" s="54">
        <v>0</v>
      </c>
      <c r="G85" s="24">
        <v>1.4816184334372273</v>
      </c>
      <c r="H85" s="54">
        <v>1.6548903495284955</v>
      </c>
      <c r="I85" s="54">
        <v>0</v>
      </c>
      <c r="J85" s="32"/>
    </row>
    <row r="86" spans="1:10" ht="15.75">
      <c r="A86" s="17" t="s">
        <v>85</v>
      </c>
      <c r="B86" s="54">
        <v>0</v>
      </c>
      <c r="C86" s="54">
        <v>0</v>
      </c>
      <c r="D86" s="54">
        <v>0</v>
      </c>
      <c r="E86" s="54">
        <v>0</v>
      </c>
      <c r="F86" s="54">
        <v>0</v>
      </c>
      <c r="G86" s="54">
        <v>1.6214546469317186</v>
      </c>
      <c r="H86" s="54">
        <v>0</v>
      </c>
      <c r="I86" s="54">
        <v>0</v>
      </c>
      <c r="J86" s="35"/>
    </row>
    <row r="87" spans="1:10" ht="15.75">
      <c r="A87" s="17" t="s">
        <v>86</v>
      </c>
      <c r="B87" s="54">
        <v>0</v>
      </c>
      <c r="C87" s="54">
        <v>0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24">
        <v>1.8361246432065519</v>
      </c>
      <c r="J87" s="32"/>
    </row>
    <row r="88" spans="1:10" ht="15.75">
      <c r="A88" s="41" t="s">
        <v>87</v>
      </c>
      <c r="B88" s="55">
        <v>0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1.9018229268727176</v>
      </c>
      <c r="J88" s="39"/>
    </row>
    <row r="89" spans="1:10" ht="57" customHeight="1">
      <c r="A89" s="64" t="s">
        <v>91</v>
      </c>
      <c r="B89" s="65"/>
      <c r="C89" s="65"/>
      <c r="D89" s="65"/>
      <c r="E89" s="65"/>
      <c r="F89" s="65"/>
      <c r="G89" s="65"/>
      <c r="H89" s="65"/>
      <c r="I89" s="65"/>
      <c r="J89" s="65"/>
    </row>
    <row r="90" ht="30" customHeight="1">
      <c r="A90" s="1" t="s">
        <v>92</v>
      </c>
    </row>
    <row r="92" ht="14.25">
      <c r="B92" s="50"/>
    </row>
    <row r="93" ht="14.25">
      <c r="F93" s="51"/>
    </row>
    <row r="94" ht="14.25"/>
    <row r="95" spans="6:7" ht="14.25">
      <c r="F95" s="52"/>
      <c r="G95" s="53"/>
    </row>
  </sheetData>
  <sheetProtection/>
  <mergeCells count="7">
    <mergeCell ref="A89:J89"/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2013-11-05T18:06:36Z</dcterms:modified>
  <cp:category/>
  <cp:version/>
  <cp:contentType/>
  <cp:contentStatus/>
</cp:coreProperties>
</file>