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<sst xmlns="http://schemas.openxmlformats.org/spreadsheetml/2006/main" count="95" uniqueCount="95">
  <si>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</si>
  <si>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</si>
  <si>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</si>
  <si>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</si>
  <si>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</si>
  <si>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</si>
  <si>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</si>
  <si>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</si>
  <si>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</si>
  <si>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</si>
  <si>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</si>
  <si>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</si>
  <si>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</si>
  <si>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</si>
  <si>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</si>
  <si>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</si>
  <si>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</si>
  <si>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</si>
  <si>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</si>
  <si>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</si>
  <si>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</si>
  <si>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</si>
  <si>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</si>
  <si>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</si>
  <si>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</si>
  <si>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</si>
  <si>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</si>
  <si>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</si>
  <si>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</si>
  <si>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</si>
  <si>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</si>
  <si>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</si>
  <si>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</si>
  <si>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</si>
  <si>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</si>
  <si>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</si>
  <si>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</si>
  <si>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</si>
  <si>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</si>
  <si>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</si>
  <si>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</si>
  <si>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</si>
  <si>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</si>
  <si>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</si>
  <si>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</si>
  <si>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</si>
  <si>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</si>
  <si>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</si>
  <si>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</si>
  <si>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</si>
  <si>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</si>
  <si>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</si>
  <si>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</si>
  <si>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</si>
  <si>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</si>
  <si>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</si>
  <si>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</si>
  <si>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</si>
  <si>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</si>
  <si>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</si>
  <si>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</si>
  <si>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</si>
  <si>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</si>
  <si>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</si>
  <si>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</si>
  <si>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</si>
  <si>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</si>
  <si>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</si>
  <si>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</si>
  <si>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</si>
  <si>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</si>
  <si>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</si>
  <si>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</si>
  <si>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</si>
  <si>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</si>
  <si>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</si>
  <si>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</si>
  <si>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</si>
  <si>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</si>
  <si>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</si>
  <si>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</si>
  <si>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</si>
  <si>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</si>
  <si>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</si>
  <si>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</si>
  <si>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</si>
  <si>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</si>
  <si>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</si>
  <si>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</si>
  <si>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</si>
  <si>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24/10/13 - VENCIMENTO 31/10/13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</si>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</sst>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96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96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964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534091</v>
      </c>
      <c r="C7" s="10">
        <f aca="true" t="shared" si="0" ref="C7:I7">C8+C16+C20</f>
        <v>424903</v>
      </c>
      <c r="D7" s="10">
        <f t="shared" si="0"/>
        <v>599816</v>
      </c>
      <c r="E7" s="10">
        <f t="shared" si="0"/>
        <v>762791</v>
      </c>
      <c r="F7" s="10">
        <f t="shared" si="0"/>
        <v>478674</v>
      </c>
      <c r="G7" s="10">
        <f t="shared" si="0"/>
        <v>756581</v>
      </c>
      <c r="H7" s="10">
        <f t="shared" si="0"/>
        <v>383783</v>
      </c>
      <c r="I7" s="10">
        <f t="shared" si="0"/>
        <v>270039</v>
      </c>
      <c r="J7" s="10">
        <f>+J8+J16+J20</f>
        <v>4210678</v>
      </c>
      <c r="L7" s="42"/>
    </row>
    <row r="8" spans="1:10" ht="15.75">
      <c r="A8" s="11" t="s">
        <v>22</v>
      </c>
      <c r="B8" s="12">
        <f>+B9+B12</f>
        <v>297714</v>
      </c>
      <c r="C8" s="12">
        <f>+C9+C12</f>
        <v>254554</v>
      </c>
      <c r="D8" s="12">
        <f aca="true" t="shared" si="1" ref="D8:I8">+D9+D12</f>
        <v>379916</v>
      </c>
      <c r="E8" s="12">
        <f t="shared" si="1"/>
        <v>449589</v>
      </c>
      <c r="F8" s="12">
        <f t="shared" si="1"/>
        <v>274090</v>
      </c>
      <c r="G8" s="12">
        <f t="shared" si="1"/>
        <v>440495</v>
      </c>
      <c r="H8" s="12">
        <f t="shared" si="1"/>
        <v>207804</v>
      </c>
      <c r="I8" s="12">
        <f t="shared" si="1"/>
        <v>164336</v>
      </c>
      <c r="J8" s="12">
        <f>SUM(B8:I8)</f>
        <v>2468498</v>
      </c>
    </row>
    <row r="9" spans="1:10" ht="15.75">
      <c r="A9" s="13" t="s">
        <v>23</v>
      </c>
      <c r="B9" s="14">
        <v>31616</v>
      </c>
      <c r="C9" s="14">
        <v>33323</v>
      </c>
      <c r="D9" s="14">
        <v>34499</v>
      </c>
      <c r="E9" s="14">
        <v>39129</v>
      </c>
      <c r="F9" s="14">
        <v>32941</v>
      </c>
      <c r="G9" s="14">
        <v>38808</v>
      </c>
      <c r="H9" s="14">
        <v>16569</v>
      </c>
      <c r="I9" s="14">
        <v>21021</v>
      </c>
      <c r="J9" s="12">
        <f aca="true" t="shared" si="2" ref="J9:J15">SUM(B9:I9)</f>
        <v>247906</v>
      </c>
    </row>
    <row r="10" spans="1:10" ht="15.75">
      <c r="A10" s="15" t="s">
        <v>24</v>
      </c>
      <c r="B10" s="14">
        <f>+B9-B11</f>
        <v>31616</v>
      </c>
      <c r="C10" s="14">
        <f aca="true" t="shared" si="3" ref="C10:I10">+C9-C11</f>
        <v>33323</v>
      </c>
      <c r="D10" s="14">
        <f t="shared" si="3"/>
        <v>34499</v>
      </c>
      <c r="E10" s="14">
        <f t="shared" si="3"/>
        <v>39129</v>
      </c>
      <c r="F10" s="14">
        <f t="shared" si="3"/>
        <v>32941</v>
      </c>
      <c r="G10" s="14">
        <f t="shared" si="3"/>
        <v>38808</v>
      </c>
      <c r="H10" s="14">
        <f t="shared" si="3"/>
        <v>16569</v>
      </c>
      <c r="I10" s="14">
        <f t="shared" si="3"/>
        <v>21021</v>
      </c>
      <c r="J10" s="12">
        <f t="shared" si="2"/>
        <v>247906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266098</v>
      </c>
      <c r="C12" s="14">
        <f aca="true" t="shared" si="4" ref="C12:I12">C13+C14+C15</f>
        <v>221231</v>
      </c>
      <c r="D12" s="14">
        <f t="shared" si="4"/>
        <v>345417</v>
      </c>
      <c r="E12" s="14">
        <f t="shared" si="4"/>
        <v>410460</v>
      </c>
      <c r="F12" s="14">
        <f t="shared" si="4"/>
        <v>241149</v>
      </c>
      <c r="G12" s="14">
        <f t="shared" si="4"/>
        <v>401687</v>
      </c>
      <c r="H12" s="14">
        <f t="shared" si="4"/>
        <v>191235</v>
      </c>
      <c r="I12" s="14">
        <f t="shared" si="4"/>
        <v>143315</v>
      </c>
      <c r="J12" s="12">
        <f t="shared" si="2"/>
        <v>2220592</v>
      </c>
    </row>
    <row r="13" spans="1:10" ht="15.75">
      <c r="A13" s="15" t="s">
        <v>27</v>
      </c>
      <c r="B13" s="14">
        <v>113832</v>
      </c>
      <c r="C13" s="14">
        <v>97377</v>
      </c>
      <c r="D13" s="14">
        <v>152380</v>
      </c>
      <c r="E13" s="14">
        <v>181705</v>
      </c>
      <c r="F13" s="14">
        <v>109820</v>
      </c>
      <c r="G13" s="14">
        <v>182778</v>
      </c>
      <c r="H13" s="14">
        <v>84934</v>
      </c>
      <c r="I13" s="14">
        <v>63596</v>
      </c>
      <c r="J13" s="12">
        <f t="shared" si="2"/>
        <v>986422</v>
      </c>
    </row>
    <row r="14" spans="1:10" ht="15.75">
      <c r="A14" s="15" t="s">
        <v>28</v>
      </c>
      <c r="B14" s="14">
        <v>107968</v>
      </c>
      <c r="C14" s="14">
        <v>84406</v>
      </c>
      <c r="D14" s="14">
        <v>141844</v>
      </c>
      <c r="E14" s="14">
        <v>162616</v>
      </c>
      <c r="F14" s="14">
        <v>93057</v>
      </c>
      <c r="G14" s="14">
        <v>159970</v>
      </c>
      <c r="H14" s="14">
        <v>76932</v>
      </c>
      <c r="I14" s="14">
        <v>60878</v>
      </c>
      <c r="J14" s="12">
        <f t="shared" si="2"/>
        <v>887671</v>
      </c>
    </row>
    <row r="15" spans="1:10" ht="15.75">
      <c r="A15" s="15" t="s">
        <v>29</v>
      </c>
      <c r="B15" s="14">
        <v>44298</v>
      </c>
      <c r="C15" s="14">
        <v>39448</v>
      </c>
      <c r="D15" s="14">
        <v>51193</v>
      </c>
      <c r="E15" s="14">
        <v>66139</v>
      </c>
      <c r="F15" s="14">
        <v>38272</v>
      </c>
      <c r="G15" s="14">
        <v>58939</v>
      </c>
      <c r="H15" s="14">
        <v>29369</v>
      </c>
      <c r="I15" s="14">
        <v>18841</v>
      </c>
      <c r="J15" s="12">
        <f t="shared" si="2"/>
        <v>346499</v>
      </c>
    </row>
    <row r="16" spans="1:10" ht="15.75">
      <c r="A16" s="17" t="s">
        <v>30</v>
      </c>
      <c r="B16" s="18">
        <f>B17+B18+B19</f>
        <v>181204</v>
      </c>
      <c r="C16" s="18">
        <f aca="true" t="shared" si="5" ref="C16:I16">C17+C18+C19</f>
        <v>123857</v>
      </c>
      <c r="D16" s="18">
        <f t="shared" si="5"/>
        <v>149076</v>
      </c>
      <c r="E16" s="18">
        <f t="shared" si="5"/>
        <v>218546</v>
      </c>
      <c r="F16" s="18">
        <f t="shared" si="5"/>
        <v>149797</v>
      </c>
      <c r="G16" s="18">
        <f t="shared" si="5"/>
        <v>244035</v>
      </c>
      <c r="H16" s="18">
        <f t="shared" si="5"/>
        <v>144878</v>
      </c>
      <c r="I16" s="18">
        <f t="shared" si="5"/>
        <v>88656</v>
      </c>
      <c r="J16" s="12">
        <f aca="true" t="shared" si="6" ref="J16:J22">SUM(B16:I16)</f>
        <v>1300049</v>
      </c>
    </row>
    <row r="17" spans="1:10" ht="18.75" customHeight="1">
      <c r="A17" s="13" t="s">
        <v>31</v>
      </c>
      <c r="B17" s="14">
        <v>90287</v>
      </c>
      <c r="C17" s="14">
        <v>67317</v>
      </c>
      <c r="D17" s="14">
        <v>83078</v>
      </c>
      <c r="E17" s="14">
        <v>117836</v>
      </c>
      <c r="F17" s="14">
        <v>81639</v>
      </c>
      <c r="G17" s="14">
        <v>130172</v>
      </c>
      <c r="H17" s="14">
        <v>74041</v>
      </c>
      <c r="I17" s="14">
        <v>46310</v>
      </c>
      <c r="J17" s="12">
        <f t="shared" si="6"/>
        <v>690680</v>
      </c>
    </row>
    <row r="18" spans="1:10" ht="18.75" customHeight="1">
      <c r="A18" s="13" t="s">
        <v>32</v>
      </c>
      <c r="B18" s="14">
        <v>65179</v>
      </c>
      <c r="C18" s="14">
        <v>38163</v>
      </c>
      <c r="D18" s="14">
        <v>45658</v>
      </c>
      <c r="E18" s="14">
        <v>68961</v>
      </c>
      <c r="F18" s="14">
        <v>49284</v>
      </c>
      <c r="G18" s="14">
        <v>83061</v>
      </c>
      <c r="H18" s="14">
        <v>53090</v>
      </c>
      <c r="I18" s="14">
        <v>33020</v>
      </c>
      <c r="J18" s="12">
        <f t="shared" si="6"/>
        <v>436416</v>
      </c>
    </row>
    <row r="19" spans="1:10" ht="18.75" customHeight="1">
      <c r="A19" s="13" t="s">
        <v>33</v>
      </c>
      <c r="B19" s="14">
        <v>25738</v>
      </c>
      <c r="C19" s="14">
        <v>18377</v>
      </c>
      <c r="D19" s="14">
        <v>20340</v>
      </c>
      <c r="E19" s="14">
        <v>31749</v>
      </c>
      <c r="F19" s="14">
        <v>18874</v>
      </c>
      <c r="G19" s="14">
        <v>30802</v>
      </c>
      <c r="H19" s="14">
        <v>17747</v>
      </c>
      <c r="I19" s="14">
        <v>9326</v>
      </c>
      <c r="J19" s="12">
        <f t="shared" si="6"/>
        <v>172953</v>
      </c>
    </row>
    <row r="20" spans="1:10" ht="18.75" customHeight="1">
      <c r="A20" s="17" t="s">
        <v>34</v>
      </c>
      <c r="B20" s="14">
        <f>B21+B22</f>
        <v>55173</v>
      </c>
      <c r="C20" s="14">
        <f aca="true" t="shared" si="7" ref="C20:I20">C21+C22</f>
        <v>46492</v>
      </c>
      <c r="D20" s="14">
        <f t="shared" si="7"/>
        <v>70824</v>
      </c>
      <c r="E20" s="14">
        <f t="shared" si="7"/>
        <v>94656</v>
      </c>
      <c r="F20" s="14">
        <f t="shared" si="7"/>
        <v>54787</v>
      </c>
      <c r="G20" s="14">
        <f t="shared" si="7"/>
        <v>72051</v>
      </c>
      <c r="H20" s="14">
        <f t="shared" si="7"/>
        <v>31101</v>
      </c>
      <c r="I20" s="14">
        <f t="shared" si="7"/>
        <v>17047</v>
      </c>
      <c r="J20" s="12">
        <f t="shared" si="6"/>
        <v>442131</v>
      </c>
    </row>
    <row r="21" spans="1:10" ht="18.75" customHeight="1">
      <c r="A21" s="13" t="s">
        <v>35</v>
      </c>
      <c r="B21" s="14">
        <v>35311</v>
      </c>
      <c r="C21" s="14">
        <v>29755</v>
      </c>
      <c r="D21" s="14">
        <v>45327</v>
      </c>
      <c r="E21" s="14">
        <v>60580</v>
      </c>
      <c r="F21" s="14">
        <v>35064</v>
      </c>
      <c r="G21" s="14">
        <v>46113</v>
      </c>
      <c r="H21" s="14">
        <v>19905</v>
      </c>
      <c r="I21" s="14">
        <v>10910</v>
      </c>
      <c r="J21" s="12">
        <f t="shared" si="6"/>
        <v>282965</v>
      </c>
    </row>
    <row r="22" spans="1:10" ht="18.75" customHeight="1">
      <c r="A22" s="13" t="s">
        <v>36</v>
      </c>
      <c r="B22" s="14">
        <v>19862</v>
      </c>
      <c r="C22" s="14">
        <v>16737</v>
      </c>
      <c r="D22" s="14">
        <v>25497</v>
      </c>
      <c r="E22" s="14">
        <v>34076</v>
      </c>
      <c r="F22" s="14">
        <v>19723</v>
      </c>
      <c r="G22" s="14">
        <v>25938</v>
      </c>
      <c r="H22" s="14">
        <v>11196</v>
      </c>
      <c r="I22" s="14">
        <v>6137</v>
      </c>
      <c r="J22" s="12">
        <f t="shared" si="6"/>
        <v>159166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0.9600594842451942</v>
      </c>
      <c r="C28" s="23">
        <f aca="true" t="shared" si="8" ref="C28:I28">(((+C$8+C$16)*C$25)+(C$20*C$26))/C$7</f>
        <v>0.9648902365951758</v>
      </c>
      <c r="D28" s="23">
        <f t="shared" si="8"/>
        <v>0.9771876762207077</v>
      </c>
      <c r="E28" s="23">
        <f t="shared" si="8"/>
        <v>0.976608722441665</v>
      </c>
      <c r="F28" s="23">
        <f t="shared" si="8"/>
        <v>0.9726336260168716</v>
      </c>
      <c r="G28" s="23">
        <f t="shared" si="8"/>
        <v>0.9747634225548883</v>
      </c>
      <c r="H28" s="23">
        <f t="shared" si="8"/>
        <v>0.9140284864102892</v>
      </c>
      <c r="I28" s="23">
        <f t="shared" si="8"/>
        <v>0.9781488962705388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1.5019170571531817</v>
      </c>
      <c r="C31" s="26">
        <f aca="true" t="shared" si="9" ref="C31:I31">C28*C30</f>
        <v>1.4841941619306995</v>
      </c>
      <c r="D31" s="26">
        <f t="shared" si="9"/>
        <v>1.5185496488469798</v>
      </c>
      <c r="E31" s="26">
        <f t="shared" si="9"/>
        <v>1.5168686676963938</v>
      </c>
      <c r="F31" s="26">
        <f t="shared" si="9"/>
        <v>1.4702329890871033</v>
      </c>
      <c r="G31" s="26">
        <f t="shared" si="9"/>
        <v>1.5444151666959651</v>
      </c>
      <c r="H31" s="26">
        <f t="shared" si="9"/>
        <v>1.6595101199265212</v>
      </c>
      <c r="I31" s="26">
        <f t="shared" si="9"/>
        <v>1.8785349552875699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v>18551</v>
      </c>
      <c r="C33" s="21">
        <v>12880.42</v>
      </c>
      <c r="D33" s="21">
        <v>17048</v>
      </c>
      <c r="E33" s="21">
        <v>22213</v>
      </c>
      <c r="F33" s="21">
        <v>16398</v>
      </c>
      <c r="G33" s="21">
        <v>23705.74</v>
      </c>
      <c r="H33" s="21">
        <v>14266.37</v>
      </c>
      <c r="I33" s="21">
        <v>13210</v>
      </c>
      <c r="J33" s="21">
        <f aca="true" t="shared" si="10" ref="J33:J51">SUM(B33:I33)</f>
        <v>138272.53</v>
      </c>
    </row>
    <row r="34" spans="1:10" ht="18.75" customHeight="1">
      <c r="A34" s="17" t="s">
        <v>40</v>
      </c>
      <c r="B34" s="57">
        <v>757</v>
      </c>
      <c r="C34" s="57">
        <v>563</v>
      </c>
      <c r="D34" s="57">
        <v>793</v>
      </c>
      <c r="E34" s="57">
        <v>1046</v>
      </c>
      <c r="F34" s="57">
        <v>617</v>
      </c>
      <c r="G34" s="57">
        <v>1106</v>
      </c>
      <c r="H34" s="57">
        <v>607</v>
      </c>
      <c r="I34" s="57">
        <v>466</v>
      </c>
      <c r="J34" s="57">
        <f t="shared" si="10"/>
        <v>5955</v>
      </c>
    </row>
    <row r="35" spans="1:10" ht="18.75" customHeight="1">
      <c r="A35" s="17" t="s">
        <v>41</v>
      </c>
      <c r="B35" s="21">
        <f>+B33/B34</f>
        <v>24.505944517833555</v>
      </c>
      <c r="C35" s="21">
        <f aca="true" t="shared" si="11" ref="C35:I35">+C33/C34</f>
        <v>22.878188277087034</v>
      </c>
      <c r="D35" s="21">
        <f t="shared" si="11"/>
        <v>21.49810844892812</v>
      </c>
      <c r="E35" s="21">
        <f t="shared" si="11"/>
        <v>21.236137667304014</v>
      </c>
      <c r="F35" s="21">
        <f t="shared" si="11"/>
        <v>26.576985413290114</v>
      </c>
      <c r="G35" s="21">
        <f t="shared" si="11"/>
        <v>21.43376130198915</v>
      </c>
      <c r="H35" s="21">
        <f t="shared" si="11"/>
        <v>23.503080724876444</v>
      </c>
      <c r="I35" s="21">
        <f t="shared" si="11"/>
        <v>28.34763948497854</v>
      </c>
      <c r="J35" s="21">
        <f>+J33/J34</f>
        <v>23.21956842989085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820711.38</v>
      </c>
      <c r="C37" s="29">
        <f aca="true" t="shared" si="12" ref="C37:I37">+C38+C39</f>
        <v>643518.9700000001</v>
      </c>
      <c r="D37" s="29">
        <f t="shared" si="12"/>
        <v>927898.38</v>
      </c>
      <c r="E37" s="29">
        <f t="shared" si="12"/>
        <v>1179266.77</v>
      </c>
      <c r="F37" s="29">
        <f t="shared" si="12"/>
        <v>720160.31</v>
      </c>
      <c r="G37" s="29">
        <f t="shared" si="12"/>
        <v>1192180.91</v>
      </c>
      <c r="H37" s="29">
        <f t="shared" si="12"/>
        <v>651158.14</v>
      </c>
      <c r="I37" s="29">
        <f t="shared" si="12"/>
        <v>520487.7</v>
      </c>
      <c r="J37" s="29">
        <f t="shared" si="10"/>
        <v>6655382.5600000005</v>
      </c>
      <c r="L37" s="43"/>
      <c r="M37" s="43"/>
    </row>
    <row r="38" spans="1:12" ht="15.75">
      <c r="A38" s="17" t="s">
        <v>73</v>
      </c>
      <c r="B38" s="30">
        <f>ROUND(+B7*B31,2)</f>
        <v>802160.38</v>
      </c>
      <c r="C38" s="30">
        <f aca="true" t="shared" si="13" ref="C38:I38">ROUND(+C7*C31,2)</f>
        <v>630638.55</v>
      </c>
      <c r="D38" s="30">
        <f t="shared" si="13"/>
        <v>910850.38</v>
      </c>
      <c r="E38" s="30">
        <f t="shared" si="13"/>
        <v>1157053.77</v>
      </c>
      <c r="F38" s="30">
        <f t="shared" si="13"/>
        <v>703762.31</v>
      </c>
      <c r="G38" s="30">
        <f t="shared" si="13"/>
        <v>1168475.17</v>
      </c>
      <c r="H38" s="30">
        <f t="shared" si="13"/>
        <v>636891.77</v>
      </c>
      <c r="I38" s="30">
        <f t="shared" si="13"/>
        <v>507277.7</v>
      </c>
      <c r="J38" s="30">
        <f>SUM(B38:I38)</f>
        <v>6517110.03</v>
      </c>
      <c r="L38" s="66"/>
    </row>
    <row r="39" spans="1:12" ht="15.75">
      <c r="A39" s="17" t="s">
        <v>43</v>
      </c>
      <c r="B39" s="56">
        <f>+B33</f>
        <v>18551</v>
      </c>
      <c r="C39" s="56">
        <f aca="true" t="shared" si="14" ref="C39:I39">+C33</f>
        <v>12880.42</v>
      </c>
      <c r="D39" s="56">
        <f t="shared" si="14"/>
        <v>17048</v>
      </c>
      <c r="E39" s="56">
        <f t="shared" si="14"/>
        <v>22213</v>
      </c>
      <c r="F39" s="56">
        <f t="shared" si="14"/>
        <v>16398</v>
      </c>
      <c r="G39" s="56">
        <f t="shared" si="14"/>
        <v>23705.74</v>
      </c>
      <c r="H39" s="56">
        <f t="shared" si="14"/>
        <v>14266.37</v>
      </c>
      <c r="I39" s="56">
        <f t="shared" si="14"/>
        <v>13210</v>
      </c>
      <c r="J39" s="56">
        <f t="shared" si="10"/>
        <v>138272.53</v>
      </c>
      <c r="L39" s="66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6"/>
    </row>
    <row r="41" spans="1:12" ht="15.75">
      <c r="A41" s="2" t="s">
        <v>89</v>
      </c>
      <c r="B41" s="31">
        <f aca="true" t="shared" si="15" ref="B41:J41">+B42+B45+B51</f>
        <v>-105941.5</v>
      </c>
      <c r="C41" s="31">
        <f t="shared" si="15"/>
        <v>-118131.28</v>
      </c>
      <c r="D41" s="31">
        <f t="shared" si="15"/>
        <v>-100359.73000000001</v>
      </c>
      <c r="E41" s="31">
        <f t="shared" si="15"/>
        <v>-126711.82999999999</v>
      </c>
      <c r="F41" s="31">
        <f t="shared" si="15"/>
        <v>-93450.09999999999</v>
      </c>
      <c r="G41" s="31">
        <f t="shared" si="15"/>
        <v>-147410.72999999998</v>
      </c>
      <c r="H41" s="31">
        <f t="shared" si="15"/>
        <v>-71497.4</v>
      </c>
      <c r="I41" s="31">
        <f t="shared" si="15"/>
        <v>-63609.880000000005</v>
      </c>
      <c r="J41" s="31">
        <f t="shared" si="15"/>
        <v>-827112.45</v>
      </c>
      <c r="L41" s="43"/>
    </row>
    <row r="42" spans="1:12" ht="15.75">
      <c r="A42" s="17" t="s">
        <v>44</v>
      </c>
      <c r="B42" s="32">
        <f>B43+B44</f>
        <v>-94848</v>
      </c>
      <c r="C42" s="32">
        <f aca="true" t="shared" si="16" ref="C42:I42">C43+C44</f>
        <v>-99969</v>
      </c>
      <c r="D42" s="32">
        <f t="shared" si="16"/>
        <v>-103497</v>
      </c>
      <c r="E42" s="32">
        <f t="shared" si="16"/>
        <v>-117387</v>
      </c>
      <c r="F42" s="32">
        <f t="shared" si="16"/>
        <v>-98823</v>
      </c>
      <c r="G42" s="32">
        <f t="shared" si="16"/>
        <v>-116424</v>
      </c>
      <c r="H42" s="32">
        <f t="shared" si="16"/>
        <v>-49707</v>
      </c>
      <c r="I42" s="32">
        <f t="shared" si="16"/>
        <v>-63063</v>
      </c>
      <c r="J42" s="31">
        <f t="shared" si="10"/>
        <v>-743718</v>
      </c>
      <c r="L42" s="43"/>
    </row>
    <row r="43" spans="1:12" ht="15.75">
      <c r="A43" s="13" t="s">
        <v>69</v>
      </c>
      <c r="B43" s="20">
        <f aca="true" t="shared" si="17" ref="B43:I43">ROUND(-B9*$D$3,2)</f>
        <v>-94848</v>
      </c>
      <c r="C43" s="20">
        <f t="shared" si="17"/>
        <v>-99969</v>
      </c>
      <c r="D43" s="20">
        <f t="shared" si="17"/>
        <v>-103497</v>
      </c>
      <c r="E43" s="20">
        <f t="shared" si="17"/>
        <v>-117387</v>
      </c>
      <c r="F43" s="20">
        <f t="shared" si="17"/>
        <v>-98823</v>
      </c>
      <c r="G43" s="20">
        <f t="shared" si="17"/>
        <v>-116424</v>
      </c>
      <c r="H43" s="20">
        <f t="shared" si="17"/>
        <v>-49707</v>
      </c>
      <c r="I43" s="20">
        <f t="shared" si="17"/>
        <v>-63063</v>
      </c>
      <c r="J43" s="56">
        <f t="shared" si="10"/>
        <v>-743718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-28782.87</v>
      </c>
      <c r="C45" s="32">
        <f t="shared" si="19"/>
        <v>-31527.88</v>
      </c>
      <c r="D45" s="32">
        <f t="shared" si="19"/>
        <v>-16382.94</v>
      </c>
      <c r="E45" s="32">
        <f t="shared" si="19"/>
        <v>-34264.62</v>
      </c>
      <c r="F45" s="32">
        <f t="shared" si="19"/>
        <v>-9259.01</v>
      </c>
      <c r="G45" s="32">
        <f t="shared" si="19"/>
        <v>-56826.56</v>
      </c>
      <c r="H45" s="32">
        <f t="shared" si="19"/>
        <v>-36378.18</v>
      </c>
      <c r="I45" s="32">
        <f t="shared" si="19"/>
        <v>-11839.69</v>
      </c>
      <c r="J45" s="32">
        <f t="shared" si="19"/>
        <v>-225261.75</v>
      </c>
      <c r="L45" s="49"/>
    </row>
    <row r="46" spans="1:10" ht="15.75">
      <c r="A46" s="13" t="s">
        <v>62</v>
      </c>
      <c r="B46" s="27">
        <v>-28782.87</v>
      </c>
      <c r="C46" s="27">
        <v>-31527.88</v>
      </c>
      <c r="D46" s="27">
        <v>-16382.94</v>
      </c>
      <c r="E46" s="27">
        <v>-34264.62</v>
      </c>
      <c r="F46" s="27">
        <v>-9259.01</v>
      </c>
      <c r="G46" s="27">
        <v>-56826.56</v>
      </c>
      <c r="H46" s="27">
        <v>-36378.18</v>
      </c>
      <c r="I46" s="27">
        <v>-11839.69</v>
      </c>
      <c r="J46" s="27">
        <f t="shared" si="10"/>
        <v>-225261.75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0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714769.88</v>
      </c>
      <c r="C53" s="35">
        <f t="shared" si="20"/>
        <v>525387.6900000001</v>
      </c>
      <c r="D53" s="35">
        <f t="shared" si="20"/>
        <v>827538.65</v>
      </c>
      <c r="E53" s="35">
        <f t="shared" si="20"/>
        <v>1052554.94</v>
      </c>
      <c r="F53" s="35">
        <f t="shared" si="20"/>
        <v>626710.2100000001</v>
      </c>
      <c r="G53" s="35">
        <f t="shared" si="20"/>
        <v>1044770.1799999999</v>
      </c>
      <c r="H53" s="35">
        <f t="shared" si="20"/>
        <v>579660.74</v>
      </c>
      <c r="I53" s="35">
        <f t="shared" si="20"/>
        <v>456877.82</v>
      </c>
      <c r="J53" s="35">
        <f>SUM(B53:I53)</f>
        <v>5828270.11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5828270.1</v>
      </c>
      <c r="L56" s="43"/>
    </row>
    <row r="57" spans="1:10" ht="17.25" customHeight="1">
      <c r="A57" s="17" t="s">
        <v>48</v>
      </c>
      <c r="B57" s="45">
        <v>90036.46</v>
      </c>
      <c r="C57" s="45">
        <v>102195.66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192232.12</v>
      </c>
    </row>
    <row r="58" spans="1:10" ht="17.25" customHeight="1">
      <c r="A58" s="17" t="s">
        <v>54</v>
      </c>
      <c r="B58" s="45">
        <v>303106.75</v>
      </c>
      <c r="C58" s="45">
        <v>215470.46</v>
      </c>
      <c r="D58" s="44">
        <v>0</v>
      </c>
      <c r="E58" s="45">
        <v>122836.6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641413.8099999999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69480.84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69480.84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130796.11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130796.11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48261.65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48261.65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42006.02</v>
      </c>
      <c r="E62" s="44">
        <v>0</v>
      </c>
      <c r="F62" s="45">
        <v>86673.45</v>
      </c>
      <c r="G62" s="44">
        <v>0</v>
      </c>
      <c r="H62" s="44">
        <v>0</v>
      </c>
      <c r="I62" s="44">
        <v>0</v>
      </c>
      <c r="J62" s="35">
        <f t="shared" si="21"/>
        <v>128679.47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59751.92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59751.92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59455.21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59455.21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17679.2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17679.2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210514.52</v>
      </c>
      <c r="G66" s="44">
        <v>0</v>
      </c>
      <c r="H66" s="44">
        <v>0</v>
      </c>
      <c r="I66" s="44">
        <v>0</v>
      </c>
      <c r="J66" s="35">
        <f t="shared" si="21"/>
        <v>210514.52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225511.95</v>
      </c>
      <c r="H67" s="45">
        <v>229902.65</v>
      </c>
      <c r="I67" s="44">
        <v>0</v>
      </c>
      <c r="J67" s="32">
        <f t="shared" si="21"/>
        <v>455414.6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254762.09</v>
      </c>
      <c r="H68" s="44">
        <v>0</v>
      </c>
      <c r="I68" s="44">
        <v>0</v>
      </c>
      <c r="J68" s="35">
        <f t="shared" si="21"/>
        <v>254762.09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124307.05</v>
      </c>
      <c r="J69" s="32">
        <f t="shared" si="21"/>
        <v>124307.05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107572.46</v>
      </c>
      <c r="J70" s="35">
        <f t="shared" si="21"/>
        <v>107572.46</v>
      </c>
    </row>
    <row r="71" spans="1:10" ht="17.25" customHeight="1">
      <c r="A71" s="41" t="s">
        <v>67</v>
      </c>
      <c r="B71" s="39">
        <v>321626.67</v>
      </c>
      <c r="C71" s="39">
        <v>207721.56</v>
      </c>
      <c r="D71" s="39">
        <v>536994.04</v>
      </c>
      <c r="E71" s="39">
        <v>792832.02</v>
      </c>
      <c r="F71" s="39">
        <v>329522.23</v>
      </c>
      <c r="G71" s="39">
        <v>564496.14</v>
      </c>
      <c r="H71" s="39">
        <v>349758.09</v>
      </c>
      <c r="I71" s="39">
        <v>224998.3</v>
      </c>
      <c r="J71" s="39">
        <f>SUM(B71:I71)</f>
        <v>3327949.05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1.5918424967273594</v>
      </c>
      <c r="C75" s="54">
        <v>1.5606322671997335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1.480987755478875</v>
      </c>
      <c r="C76" s="54">
        <v>1.4540895805381788</v>
      </c>
      <c r="D76" s="54"/>
      <c r="E76" s="54">
        <v>1.6224844396317704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1.4214753272111058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1.4952848701503523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1.843986768158213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1.697518980340892</v>
      </c>
      <c r="E80" s="54">
        <v>0</v>
      </c>
      <c r="F80" s="54">
        <v>1.5160345876319399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1.3799481260001052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1.4916864631671563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1.7321014557872034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1.46050664971418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1.485037941024362</v>
      </c>
      <c r="H85" s="54">
        <v>1.6595101137882606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1.625605860063144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1.8371592455765118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1.9019974234282333</v>
      </c>
      <c r="J88" s="39"/>
    </row>
    <row r="89" spans="1:10" ht="52.5" customHeight="1">
      <c r="A89" s="64" t="s">
        <v>92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19.5" customHeight="1">
      <c r="A90" s="1" t="s">
        <v>91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2013-10-30T18:04:53Z</dcterms:modified>
  <cp:category/>
  <cp:version/>
  <cp:contentType/>
  <cp:contentStatus/>
</cp:coreProperties>
</file>