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<sst xmlns="http://schemas.openxmlformats.org/spreadsheetml/2006/main" count="95" uniqueCount="95">
  <si>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</si>
  <si>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</si>
  <si>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</si>
  <si>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</si>
  <si>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</si>
  <si>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</si>
  <si>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</si>
  <si>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</si>
  <si>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</si>
  <si>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</si>
  <si>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</si>
  <si>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</si>
  <si>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</si>
  <si>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</si>
  <si>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</si>
  <si>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</si>
  <si>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</si>
  <si>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</si>
  <si>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</si>
  <si>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</si>
  <si>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</si>
  <si>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</si>
  <si>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</si>
  <si>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</si>
  <si>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</si>
  <si>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</si>
  <si>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</si>
  <si>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</si>
  <si>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</si>
  <si>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</si>
  <si>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</si>
  <si>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</si>
  <si>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</si>
  <si>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</si>
  <si>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</si>
  <si>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</si>
  <si>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</si>
  <si>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</si>
  <si>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</si>
  <si>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</si>
  <si>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</si>
  <si>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</si>
  <si>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</si>
  <si>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</si>
  <si>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</si>
  <si>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</si>
  <si>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</si>
  <si>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</si>
  <si>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</si>
  <si>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</si>
  <si>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</si>
  <si>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</si>
  <si>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</si>
  <si>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</si>
  <si>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</si>
  <si>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</si>
  <si>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</si>
  <si>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</si>
  <si>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</si>
  <si>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</si>
  <si>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</si>
  <si>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</si>
  <si>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</si>
  <si>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</si>
  <si>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</si>
  <si>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</si>
  <si>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</si>
  <si>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</si>
  <si>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</si>
  <si>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</si>
  <si>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</si>
  <si>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</si>
  <si>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</si>
  <si>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</si>
  <si>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</si>
  <si>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</si>
  <si>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</si>
  <si>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</si>
  <si>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</si>
  <si>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</si>
  <si>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</si>
  <si>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</si>
  <si>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</si>
  <si>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</si>
  <si>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</si>
  <si>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</si>
  <si>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</si>
  <si>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</si>
  <si>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</si>
  <si>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</si>
  <si>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23/10/13 - VENCIMENTO 30/10/13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</si>
  <si>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</si>
  <si>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úteis, período de 08/10/13 a 30/12/13.  Inclui, ainda, revisão de tarifa de reequilíbrio contratual da área 4.
Obs.: Ressaltamos que desde 31/05/13 está sendo aplicada a desoneração do PIS/COFINS (-3,65%).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</si>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</sst>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0" fontId="41" fillId="0" borderId="15" xfId="0" applyNumberFormat="1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69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69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69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8" sqref="J8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18.00390625" style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0" t="s">
        <v>16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>
      <c r="A2" s="61" t="s">
        <v>90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2" t="s">
        <v>18</v>
      </c>
      <c r="B4" s="62" t="s">
        <v>19</v>
      </c>
      <c r="C4" s="62"/>
      <c r="D4" s="62"/>
      <c r="E4" s="62"/>
      <c r="F4" s="62"/>
      <c r="G4" s="62"/>
      <c r="H4" s="62"/>
      <c r="I4" s="62"/>
      <c r="J4" s="63" t="s">
        <v>20</v>
      </c>
    </row>
    <row r="5" spans="1:10" ht="38.25">
      <c r="A5" s="62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2"/>
    </row>
    <row r="6" spans="1:10" ht="15.75">
      <c r="A6" s="6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2"/>
    </row>
    <row r="7" spans="1:12" ht="15.75">
      <c r="A7" s="9" t="s">
        <v>21</v>
      </c>
      <c r="B7" s="10">
        <f>B8+B16+B20</f>
        <v>543095</v>
      </c>
      <c r="C7" s="10">
        <f aca="true" t="shared" si="0" ref="C7:I7">C8+C16+C20</f>
        <v>429804</v>
      </c>
      <c r="D7" s="10">
        <f t="shared" si="0"/>
        <v>606588</v>
      </c>
      <c r="E7" s="10">
        <f t="shared" si="0"/>
        <v>770824</v>
      </c>
      <c r="F7" s="10">
        <f t="shared" si="0"/>
        <v>480328</v>
      </c>
      <c r="G7" s="10">
        <f t="shared" si="0"/>
        <v>755146</v>
      </c>
      <c r="H7" s="10">
        <f t="shared" si="0"/>
        <v>397035</v>
      </c>
      <c r="I7" s="10">
        <f t="shared" si="0"/>
        <v>276635</v>
      </c>
      <c r="J7" s="10">
        <f>+J8+J16+J20</f>
        <v>4259455</v>
      </c>
      <c r="L7" s="42"/>
    </row>
    <row r="8" spans="1:10" ht="15.75">
      <c r="A8" s="11" t="s">
        <v>22</v>
      </c>
      <c r="B8" s="12">
        <f>+B9+B12</f>
        <v>299896</v>
      </c>
      <c r="C8" s="12">
        <f>+C9+C12</f>
        <v>255369</v>
      </c>
      <c r="D8" s="12">
        <f aca="true" t="shared" si="1" ref="D8:I8">+D9+D12</f>
        <v>383412</v>
      </c>
      <c r="E8" s="12">
        <f t="shared" si="1"/>
        <v>452889</v>
      </c>
      <c r="F8" s="12">
        <f t="shared" si="1"/>
        <v>274391</v>
      </c>
      <c r="G8" s="12">
        <f t="shared" si="1"/>
        <v>435938</v>
      </c>
      <c r="H8" s="12">
        <f t="shared" si="1"/>
        <v>211271</v>
      </c>
      <c r="I8" s="12">
        <f t="shared" si="1"/>
        <v>166547</v>
      </c>
      <c r="J8" s="12">
        <f>SUM(B8:I8)</f>
        <v>2479713</v>
      </c>
    </row>
    <row r="9" spans="1:10" ht="15.75">
      <c r="A9" s="13" t="s">
        <v>23</v>
      </c>
      <c r="B9" s="14">
        <v>30772</v>
      </c>
      <c r="C9" s="14">
        <v>30964</v>
      </c>
      <c r="D9" s="14">
        <v>32391</v>
      </c>
      <c r="E9" s="14">
        <v>36809</v>
      </c>
      <c r="F9" s="14">
        <v>33097</v>
      </c>
      <c r="G9" s="14">
        <v>36868</v>
      </c>
      <c r="H9" s="14">
        <v>16986</v>
      </c>
      <c r="I9" s="14">
        <v>20804</v>
      </c>
      <c r="J9" s="12">
        <f aca="true" t="shared" si="2" ref="J9:J15">SUM(B9:I9)</f>
        <v>238691</v>
      </c>
    </row>
    <row r="10" spans="1:10" ht="15.75">
      <c r="A10" s="15" t="s">
        <v>24</v>
      </c>
      <c r="B10" s="14">
        <f>+B9-B11</f>
        <v>30772</v>
      </c>
      <c r="C10" s="14">
        <f aca="true" t="shared" si="3" ref="C10:I10">+C9-C11</f>
        <v>30964</v>
      </c>
      <c r="D10" s="14">
        <f t="shared" si="3"/>
        <v>32391</v>
      </c>
      <c r="E10" s="14">
        <f t="shared" si="3"/>
        <v>36809</v>
      </c>
      <c r="F10" s="14">
        <f t="shared" si="3"/>
        <v>33097</v>
      </c>
      <c r="G10" s="14">
        <f t="shared" si="3"/>
        <v>36868</v>
      </c>
      <c r="H10" s="14">
        <f t="shared" si="3"/>
        <v>16986</v>
      </c>
      <c r="I10" s="14">
        <f t="shared" si="3"/>
        <v>20804</v>
      </c>
      <c r="J10" s="12">
        <f t="shared" si="2"/>
        <v>238691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269124</v>
      </c>
      <c r="C12" s="14">
        <f aca="true" t="shared" si="4" ref="C12:I12">C13+C14+C15</f>
        <v>224405</v>
      </c>
      <c r="D12" s="14">
        <f t="shared" si="4"/>
        <v>351021</v>
      </c>
      <c r="E12" s="14">
        <f t="shared" si="4"/>
        <v>416080</v>
      </c>
      <c r="F12" s="14">
        <f t="shared" si="4"/>
        <v>241294</v>
      </c>
      <c r="G12" s="14">
        <f t="shared" si="4"/>
        <v>399070</v>
      </c>
      <c r="H12" s="14">
        <f t="shared" si="4"/>
        <v>194285</v>
      </c>
      <c r="I12" s="14">
        <f t="shared" si="4"/>
        <v>145743</v>
      </c>
      <c r="J12" s="12">
        <f t="shared" si="2"/>
        <v>2241022</v>
      </c>
    </row>
    <row r="13" spans="1:10" ht="15.75">
      <c r="A13" s="15" t="s">
        <v>27</v>
      </c>
      <c r="B13" s="14">
        <v>113562</v>
      </c>
      <c r="C13" s="14">
        <v>96606</v>
      </c>
      <c r="D13" s="14">
        <v>152756</v>
      </c>
      <c r="E13" s="14">
        <v>181051</v>
      </c>
      <c r="F13" s="14">
        <v>108799</v>
      </c>
      <c r="G13" s="14">
        <v>179071</v>
      </c>
      <c r="H13" s="14">
        <v>84919</v>
      </c>
      <c r="I13" s="14">
        <v>63752</v>
      </c>
      <c r="J13" s="12">
        <f t="shared" si="2"/>
        <v>980516</v>
      </c>
    </row>
    <row r="14" spans="1:10" ht="15.75">
      <c r="A14" s="15" t="s">
        <v>28</v>
      </c>
      <c r="B14" s="14">
        <v>110890</v>
      </c>
      <c r="C14" s="14">
        <v>87295</v>
      </c>
      <c r="D14" s="14">
        <v>145902</v>
      </c>
      <c r="E14" s="14">
        <v>167437</v>
      </c>
      <c r="F14" s="14">
        <v>94662</v>
      </c>
      <c r="G14" s="14">
        <v>161549</v>
      </c>
      <c r="H14" s="14">
        <v>79091</v>
      </c>
      <c r="I14" s="14">
        <v>62453</v>
      </c>
      <c r="J14" s="12">
        <f t="shared" si="2"/>
        <v>909279</v>
      </c>
    </row>
    <row r="15" spans="1:10" ht="15.75">
      <c r="A15" s="15" t="s">
        <v>29</v>
      </c>
      <c r="B15" s="14">
        <v>44672</v>
      </c>
      <c r="C15" s="14">
        <v>40504</v>
      </c>
      <c r="D15" s="14">
        <v>52363</v>
      </c>
      <c r="E15" s="14">
        <v>67592</v>
      </c>
      <c r="F15" s="14">
        <v>37833</v>
      </c>
      <c r="G15" s="14">
        <v>58450</v>
      </c>
      <c r="H15" s="14">
        <v>30275</v>
      </c>
      <c r="I15" s="14">
        <v>19538</v>
      </c>
      <c r="J15" s="12">
        <f t="shared" si="2"/>
        <v>351227</v>
      </c>
    </row>
    <row r="16" spans="1:10" ht="15.75">
      <c r="A16" s="17" t="s">
        <v>30</v>
      </c>
      <c r="B16" s="18">
        <f>B17+B18+B19</f>
        <v>185144</v>
      </c>
      <c r="C16" s="18">
        <f aca="true" t="shared" si="5" ref="C16:I16">C17+C18+C19</f>
        <v>125331</v>
      </c>
      <c r="D16" s="18">
        <f t="shared" si="5"/>
        <v>150035</v>
      </c>
      <c r="E16" s="18">
        <f t="shared" si="5"/>
        <v>219283</v>
      </c>
      <c r="F16" s="18">
        <f t="shared" si="5"/>
        <v>149644</v>
      </c>
      <c r="G16" s="18">
        <f t="shared" si="5"/>
        <v>244379</v>
      </c>
      <c r="H16" s="18">
        <f t="shared" si="5"/>
        <v>151706</v>
      </c>
      <c r="I16" s="18">
        <f t="shared" si="5"/>
        <v>92044</v>
      </c>
      <c r="J16" s="12">
        <f aca="true" t="shared" si="6" ref="J16:J22">SUM(B16:I16)</f>
        <v>1317566</v>
      </c>
    </row>
    <row r="17" spans="1:10" ht="18.75" customHeight="1">
      <c r="A17" s="13" t="s">
        <v>31</v>
      </c>
      <c r="B17" s="14">
        <v>89579</v>
      </c>
      <c r="C17" s="14">
        <v>65436</v>
      </c>
      <c r="D17" s="14">
        <v>80029</v>
      </c>
      <c r="E17" s="14">
        <v>114603</v>
      </c>
      <c r="F17" s="14">
        <v>79314</v>
      </c>
      <c r="G17" s="14">
        <v>127400</v>
      </c>
      <c r="H17" s="14">
        <v>76217</v>
      </c>
      <c r="I17" s="14">
        <v>46591</v>
      </c>
      <c r="J17" s="12">
        <f t="shared" si="6"/>
        <v>679169</v>
      </c>
    </row>
    <row r="18" spans="1:10" ht="18.75" customHeight="1">
      <c r="A18" s="13" t="s">
        <v>32</v>
      </c>
      <c r="B18" s="14">
        <v>69396</v>
      </c>
      <c r="C18" s="14">
        <v>41364</v>
      </c>
      <c r="D18" s="14">
        <v>49823</v>
      </c>
      <c r="E18" s="14">
        <v>73171</v>
      </c>
      <c r="F18" s="14">
        <v>51382</v>
      </c>
      <c r="G18" s="14">
        <v>85726</v>
      </c>
      <c r="H18" s="14">
        <v>56842</v>
      </c>
      <c r="I18" s="14">
        <v>35549</v>
      </c>
      <c r="J18" s="12">
        <f t="shared" si="6"/>
        <v>463253</v>
      </c>
    </row>
    <row r="19" spans="1:10" ht="18.75" customHeight="1">
      <c r="A19" s="13" t="s">
        <v>33</v>
      </c>
      <c r="B19" s="14">
        <v>26169</v>
      </c>
      <c r="C19" s="14">
        <v>18531</v>
      </c>
      <c r="D19" s="14">
        <v>20183</v>
      </c>
      <c r="E19" s="14">
        <v>31509</v>
      </c>
      <c r="F19" s="14">
        <v>18948</v>
      </c>
      <c r="G19" s="14">
        <v>31253</v>
      </c>
      <c r="H19" s="14">
        <v>18647</v>
      </c>
      <c r="I19" s="14">
        <v>9904</v>
      </c>
      <c r="J19" s="12">
        <f t="shared" si="6"/>
        <v>175144</v>
      </c>
    </row>
    <row r="20" spans="1:10" ht="18.75" customHeight="1">
      <c r="A20" s="17" t="s">
        <v>34</v>
      </c>
      <c r="B20" s="14">
        <f>B21+B22</f>
        <v>58055</v>
      </c>
      <c r="C20" s="14">
        <f aca="true" t="shared" si="7" ref="C20:I20">C21+C22</f>
        <v>49104</v>
      </c>
      <c r="D20" s="14">
        <f t="shared" si="7"/>
        <v>73141</v>
      </c>
      <c r="E20" s="14">
        <f t="shared" si="7"/>
        <v>98652</v>
      </c>
      <c r="F20" s="14">
        <f t="shared" si="7"/>
        <v>56293</v>
      </c>
      <c r="G20" s="14">
        <f t="shared" si="7"/>
        <v>74829</v>
      </c>
      <c r="H20" s="14">
        <f t="shared" si="7"/>
        <v>34058</v>
      </c>
      <c r="I20" s="14">
        <f t="shared" si="7"/>
        <v>18044</v>
      </c>
      <c r="J20" s="12">
        <f t="shared" si="6"/>
        <v>462176</v>
      </c>
    </row>
    <row r="21" spans="1:10" ht="18.75" customHeight="1">
      <c r="A21" s="13" t="s">
        <v>35</v>
      </c>
      <c r="B21" s="14">
        <v>37155</v>
      </c>
      <c r="C21" s="14">
        <v>31427</v>
      </c>
      <c r="D21" s="14">
        <v>46810</v>
      </c>
      <c r="E21" s="14">
        <v>63137</v>
      </c>
      <c r="F21" s="14">
        <v>36028</v>
      </c>
      <c r="G21" s="14">
        <v>47891</v>
      </c>
      <c r="H21" s="14">
        <v>21797</v>
      </c>
      <c r="I21" s="14">
        <v>11548</v>
      </c>
      <c r="J21" s="12">
        <f t="shared" si="6"/>
        <v>295793</v>
      </c>
    </row>
    <row r="22" spans="1:10" ht="18.75" customHeight="1">
      <c r="A22" s="13" t="s">
        <v>36</v>
      </c>
      <c r="B22" s="14">
        <v>20900</v>
      </c>
      <c r="C22" s="14">
        <v>17677</v>
      </c>
      <c r="D22" s="14">
        <v>26331</v>
      </c>
      <c r="E22" s="14">
        <v>35515</v>
      </c>
      <c r="F22" s="14">
        <v>20265</v>
      </c>
      <c r="G22" s="14">
        <v>26938</v>
      </c>
      <c r="H22" s="14">
        <v>12261</v>
      </c>
      <c r="I22" s="14">
        <v>6496</v>
      </c>
      <c r="J22" s="12">
        <f t="shared" si="6"/>
        <v>166383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0.9596127546745965</v>
      </c>
      <c r="C28" s="23">
        <f aca="true" t="shared" si="8" ref="C28:I28">(((+C$8+C$16)*C$25)+(C$20*C$26))/C$7</f>
        <v>0.963967317195745</v>
      </c>
      <c r="D28" s="23">
        <f t="shared" si="8"/>
        <v>0.9767043838651605</v>
      </c>
      <c r="E28" s="23">
        <f t="shared" si="8"/>
        <v>0.9758752944900522</v>
      </c>
      <c r="F28" s="23">
        <f t="shared" si="8"/>
        <v>0.9719781976066354</v>
      </c>
      <c r="G28" s="23">
        <f t="shared" si="8"/>
        <v>0.973740594534037</v>
      </c>
      <c r="H28" s="23">
        <f t="shared" si="8"/>
        <v>0.9126781918470664</v>
      </c>
      <c r="I28" s="23">
        <f t="shared" si="8"/>
        <v>0.9778945187702206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1.5012181934129387</v>
      </c>
      <c r="C31" s="26">
        <f aca="true" t="shared" si="9" ref="C31:I31">C28*C30</f>
        <v>1.482774527310495</v>
      </c>
      <c r="D31" s="26">
        <f t="shared" si="9"/>
        <v>1.5177986125264593</v>
      </c>
      <c r="E31" s="26">
        <f t="shared" si="9"/>
        <v>1.515729507401949</v>
      </c>
      <c r="F31" s="26">
        <f t="shared" si="9"/>
        <v>1.4692422435021901</v>
      </c>
      <c r="G31" s="26">
        <f t="shared" si="9"/>
        <v>1.5427945979797284</v>
      </c>
      <c r="H31" s="26">
        <f t="shared" si="9"/>
        <v>1.6570585251175338</v>
      </c>
      <c r="I31" s="26">
        <f t="shared" si="9"/>
        <v>1.8780464232982088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7">
        <v>0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815304.09</v>
      </c>
      <c r="C37" s="29">
        <f aca="true" t="shared" si="12" ref="C37:I37">+C38+C39</f>
        <v>637302.42</v>
      </c>
      <c r="D37" s="29">
        <f t="shared" si="12"/>
        <v>920678.42</v>
      </c>
      <c r="E37" s="29">
        <f t="shared" si="12"/>
        <v>1168360.68</v>
      </c>
      <c r="F37" s="29">
        <f t="shared" si="12"/>
        <v>705718.19</v>
      </c>
      <c r="G37" s="29">
        <f t="shared" si="12"/>
        <v>1165035.17</v>
      </c>
      <c r="H37" s="29">
        <f t="shared" si="12"/>
        <v>657910.23</v>
      </c>
      <c r="I37" s="29">
        <f t="shared" si="12"/>
        <v>519533.37</v>
      </c>
      <c r="J37" s="29">
        <f t="shared" si="11"/>
        <v>6589842.570000001</v>
      </c>
      <c r="L37" s="43"/>
      <c r="M37" s="43"/>
    </row>
    <row r="38" spans="1:10" ht="15.75">
      <c r="A38" s="17" t="s">
        <v>73</v>
      </c>
      <c r="B38" s="30">
        <f>ROUND(+B7*B31,2)</f>
        <v>815304.09</v>
      </c>
      <c r="C38" s="30">
        <f aca="true" t="shared" si="13" ref="C38:I38">ROUND(+C7*C31,2)</f>
        <v>637302.42</v>
      </c>
      <c r="D38" s="30">
        <f t="shared" si="13"/>
        <v>920678.42</v>
      </c>
      <c r="E38" s="30">
        <f t="shared" si="13"/>
        <v>1168360.68</v>
      </c>
      <c r="F38" s="30">
        <f t="shared" si="13"/>
        <v>705718.19</v>
      </c>
      <c r="G38" s="30">
        <f t="shared" si="13"/>
        <v>1165035.17</v>
      </c>
      <c r="H38" s="30">
        <f t="shared" si="13"/>
        <v>657910.23</v>
      </c>
      <c r="I38" s="30">
        <f t="shared" si="13"/>
        <v>519533.37</v>
      </c>
      <c r="J38" s="30">
        <f>SUM(B38:I38)</f>
        <v>6589842.570000001</v>
      </c>
    </row>
    <row r="39" spans="1:10" ht="15.75">
      <c r="A39" s="17" t="s">
        <v>43</v>
      </c>
      <c r="B39" s="56">
        <f>+B33</f>
        <v>0</v>
      </c>
      <c r="C39" s="56">
        <f aca="true" t="shared" si="14" ref="C39:I39">+C33</f>
        <v>0</v>
      </c>
      <c r="D39" s="56">
        <f t="shared" si="14"/>
        <v>0</v>
      </c>
      <c r="E39" s="56">
        <f t="shared" si="14"/>
        <v>0</v>
      </c>
      <c r="F39" s="56">
        <f t="shared" si="14"/>
        <v>0</v>
      </c>
      <c r="G39" s="56">
        <f t="shared" si="14"/>
        <v>0</v>
      </c>
      <c r="H39" s="56">
        <f t="shared" si="14"/>
        <v>0</v>
      </c>
      <c r="I39" s="56">
        <f t="shared" si="14"/>
        <v>0</v>
      </c>
      <c r="J39" s="56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-103409.5</v>
      </c>
      <c r="C41" s="31">
        <f t="shared" si="15"/>
        <v>-111054.28</v>
      </c>
      <c r="D41" s="31">
        <f t="shared" si="15"/>
        <v>-95035.73000000001</v>
      </c>
      <c r="E41" s="31">
        <f t="shared" si="15"/>
        <v>-119751.86</v>
      </c>
      <c r="F41" s="31">
        <f t="shared" si="15"/>
        <v>-93918.09999999999</v>
      </c>
      <c r="G41" s="31">
        <f t="shared" si="15"/>
        <v>-141590.72999999998</v>
      </c>
      <c r="H41" s="31">
        <f t="shared" si="15"/>
        <v>-72748.4</v>
      </c>
      <c r="I41" s="31">
        <f t="shared" si="15"/>
        <v>-63458.880000000005</v>
      </c>
      <c r="J41" s="31">
        <f t="shared" si="15"/>
        <v>-800967.48</v>
      </c>
      <c r="L41" s="43"/>
    </row>
    <row r="42" spans="1:12" ht="15.75">
      <c r="A42" s="17" t="s">
        <v>44</v>
      </c>
      <c r="B42" s="32">
        <f>B43+B44</f>
        <v>-92316</v>
      </c>
      <c r="C42" s="32">
        <f aca="true" t="shared" si="16" ref="C42:I42">C43+C44</f>
        <v>-92892</v>
      </c>
      <c r="D42" s="32">
        <f t="shared" si="16"/>
        <v>-97173</v>
      </c>
      <c r="E42" s="32">
        <f t="shared" si="16"/>
        <v>-110427</v>
      </c>
      <c r="F42" s="32">
        <f t="shared" si="16"/>
        <v>-99291</v>
      </c>
      <c r="G42" s="32">
        <f t="shared" si="16"/>
        <v>-110604</v>
      </c>
      <c r="H42" s="32">
        <f t="shared" si="16"/>
        <v>-50958</v>
      </c>
      <c r="I42" s="32">
        <f t="shared" si="16"/>
        <v>-62412</v>
      </c>
      <c r="J42" s="31">
        <f t="shared" si="11"/>
        <v>-716073</v>
      </c>
      <c r="L42" s="49"/>
    </row>
    <row r="43" spans="1:12" ht="15.75">
      <c r="A43" s="13" t="s">
        <v>69</v>
      </c>
      <c r="B43" s="20">
        <f aca="true" t="shared" si="17" ref="B43:I43">ROUND(-B9*$D$3,2)</f>
        <v>-92316</v>
      </c>
      <c r="C43" s="20">
        <f t="shared" si="17"/>
        <v>-92892</v>
      </c>
      <c r="D43" s="20">
        <f t="shared" si="17"/>
        <v>-97173</v>
      </c>
      <c r="E43" s="20">
        <f t="shared" si="17"/>
        <v>-110427</v>
      </c>
      <c r="F43" s="20">
        <f t="shared" si="17"/>
        <v>-99291</v>
      </c>
      <c r="G43" s="20">
        <f t="shared" si="17"/>
        <v>-110604</v>
      </c>
      <c r="H43" s="20">
        <f t="shared" si="17"/>
        <v>-50958</v>
      </c>
      <c r="I43" s="20">
        <f t="shared" si="17"/>
        <v>-62412</v>
      </c>
      <c r="J43" s="56">
        <f t="shared" si="11"/>
        <v>-716073</v>
      </c>
      <c r="L43" s="49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6">
        <f>SUM(B44:I44)</f>
        <v>0</v>
      </c>
      <c r="L44" s="49"/>
    </row>
    <row r="45" spans="1:12" ht="15.75">
      <c r="A45" s="17" t="s">
        <v>45</v>
      </c>
      <c r="B45" s="32">
        <f aca="true" t="shared" si="19" ref="B45:J45">SUM(B46:B50)</f>
        <v>-28782.87</v>
      </c>
      <c r="C45" s="32">
        <f t="shared" si="19"/>
        <v>-31527.88</v>
      </c>
      <c r="D45" s="32">
        <f t="shared" si="19"/>
        <v>-17382.940000000002</v>
      </c>
      <c r="E45" s="32">
        <f t="shared" si="19"/>
        <v>-34264.62</v>
      </c>
      <c r="F45" s="32">
        <f t="shared" si="19"/>
        <v>-9259.01</v>
      </c>
      <c r="G45" s="32">
        <f t="shared" si="19"/>
        <v>-56826.56</v>
      </c>
      <c r="H45" s="32">
        <f t="shared" si="19"/>
        <v>-36378.18</v>
      </c>
      <c r="I45" s="32">
        <f t="shared" si="19"/>
        <v>-12339.69</v>
      </c>
      <c r="J45" s="32">
        <f t="shared" si="19"/>
        <v>-226761.75</v>
      </c>
      <c r="L45" s="49"/>
    </row>
    <row r="46" spans="1:10" ht="15.75">
      <c r="A46" s="13" t="s">
        <v>62</v>
      </c>
      <c r="B46" s="27">
        <v>-28782.87</v>
      </c>
      <c r="C46" s="27">
        <v>-31527.88</v>
      </c>
      <c r="D46" s="27">
        <v>-16382.94</v>
      </c>
      <c r="E46" s="27">
        <v>-34264.62</v>
      </c>
      <c r="F46" s="27">
        <v>-9259.01</v>
      </c>
      <c r="G46" s="27">
        <v>-56826.56</v>
      </c>
      <c r="H46" s="27">
        <v>-36378.18</v>
      </c>
      <c r="I46" s="27">
        <v>-11839.69</v>
      </c>
      <c r="J46" s="27">
        <f t="shared" si="11"/>
        <v>-225261.75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-1000</v>
      </c>
      <c r="E48" s="27">
        <v>0</v>
      </c>
      <c r="F48" s="27">
        <v>0</v>
      </c>
      <c r="G48" s="27">
        <v>0</v>
      </c>
      <c r="H48" s="27">
        <v>0</v>
      </c>
      <c r="I48" s="27">
        <v>-500</v>
      </c>
      <c r="J48" s="27">
        <f t="shared" si="11"/>
        <v>-1500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24939.76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141867.27000000002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711894.59</v>
      </c>
      <c r="C53" s="35">
        <f t="shared" si="20"/>
        <v>526248.14</v>
      </c>
      <c r="D53" s="35">
        <f t="shared" si="20"/>
        <v>825642.6900000001</v>
      </c>
      <c r="E53" s="35">
        <f t="shared" si="20"/>
        <v>1048608.8199999998</v>
      </c>
      <c r="F53" s="35">
        <f t="shared" si="20"/>
        <v>611800.09</v>
      </c>
      <c r="G53" s="35">
        <f t="shared" si="20"/>
        <v>1023444.44</v>
      </c>
      <c r="H53" s="35">
        <f t="shared" si="20"/>
        <v>585161.83</v>
      </c>
      <c r="I53" s="35">
        <f t="shared" si="20"/>
        <v>456074.49</v>
      </c>
      <c r="J53" s="35">
        <f>SUM(B53:I53)</f>
        <v>5788875.09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5788875.08</v>
      </c>
      <c r="L56" s="43"/>
    </row>
    <row r="57" spans="1:10" ht="17.25" customHeight="1">
      <c r="A57" s="17" t="s">
        <v>48</v>
      </c>
      <c r="B57" s="45">
        <v>90865.52</v>
      </c>
      <c r="C57" s="45">
        <v>103584.65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194450.16999999998</v>
      </c>
    </row>
    <row r="58" spans="1:10" ht="17.25" customHeight="1">
      <c r="A58" s="17" t="s">
        <v>54</v>
      </c>
      <c r="B58" s="45">
        <v>299402.41</v>
      </c>
      <c r="C58" s="45">
        <v>214941.92</v>
      </c>
      <c r="D58" s="44">
        <v>0</v>
      </c>
      <c r="E58" s="45">
        <v>231355.13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745699.46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70975.98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70975.98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130743.83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130743.83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46969.07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46969.07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39959.77</v>
      </c>
      <c r="E62" s="44">
        <v>0</v>
      </c>
      <c r="F62" s="45">
        <v>82948.05</v>
      </c>
      <c r="G62" s="44">
        <v>0</v>
      </c>
      <c r="H62" s="44">
        <v>0</v>
      </c>
      <c r="I62" s="44">
        <v>0</v>
      </c>
      <c r="J62" s="35">
        <f t="shared" si="21"/>
        <v>122907.82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54807.8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54807.8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-58090.41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-58090.41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27704.28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27704.28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199329.8</v>
      </c>
      <c r="G66" s="44">
        <v>0</v>
      </c>
      <c r="H66" s="44">
        <v>0</v>
      </c>
      <c r="I66" s="44">
        <v>0</v>
      </c>
      <c r="J66" s="35">
        <f t="shared" si="21"/>
        <v>199329.8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212940.5</v>
      </c>
      <c r="H67" s="45">
        <v>235403.74</v>
      </c>
      <c r="I67" s="44">
        <v>0</v>
      </c>
      <c r="J67" s="32">
        <f t="shared" si="21"/>
        <v>448344.24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246007.8</v>
      </c>
      <c r="H68" s="44">
        <v>0</v>
      </c>
      <c r="I68" s="44">
        <v>0</v>
      </c>
      <c r="J68" s="35">
        <f t="shared" si="21"/>
        <v>246007.8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126064.56</v>
      </c>
      <c r="J69" s="32">
        <f t="shared" si="21"/>
        <v>126064.56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105011.63</v>
      </c>
      <c r="J70" s="35">
        <f t="shared" si="21"/>
        <v>105011.63</v>
      </c>
    </row>
    <row r="71" spans="1:10" ht="17.25" customHeight="1">
      <c r="A71" s="41" t="s">
        <v>67</v>
      </c>
      <c r="B71" s="39">
        <v>321626.67</v>
      </c>
      <c r="C71" s="39">
        <v>207721.56</v>
      </c>
      <c r="D71" s="39">
        <v>536994.04</v>
      </c>
      <c r="E71" s="39">
        <v>792832.02</v>
      </c>
      <c r="F71" s="39">
        <v>329522.23</v>
      </c>
      <c r="G71" s="39">
        <v>564496.14</v>
      </c>
      <c r="H71" s="39">
        <v>349758.09</v>
      </c>
      <c r="I71" s="39">
        <v>224998.3</v>
      </c>
      <c r="J71" s="39">
        <f>SUM(B71:I71)</f>
        <v>3327949.05</v>
      </c>
    </row>
    <row r="72" spans="1:10" ht="17.25" customHeight="1">
      <c r="A72" s="58"/>
      <c r="B72" s="59">
        <v>0</v>
      </c>
      <c r="C72" s="59">
        <v>0</v>
      </c>
      <c r="D72" s="59">
        <v>0</v>
      </c>
      <c r="E72" s="59">
        <v>0</v>
      </c>
      <c r="F72" s="59">
        <v>0</v>
      </c>
      <c r="G72" s="59">
        <v>0</v>
      </c>
      <c r="H72" s="59">
        <v>0</v>
      </c>
      <c r="I72" s="59">
        <v>0</v>
      </c>
      <c r="J72" s="59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4">
        <v>1.5905223381033229</v>
      </c>
      <c r="C75" s="54">
        <v>1.559469067481622</v>
      </c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</row>
    <row r="76" spans="1:10" ht="15.75">
      <c r="A76" s="17" t="s">
        <v>75</v>
      </c>
      <c r="B76" s="54">
        <v>1.4802986455161131</v>
      </c>
      <c r="C76" s="54">
        <v>1.4526987309463812</v>
      </c>
      <c r="D76" s="54"/>
      <c r="E76" s="54">
        <v>1.6204870760053969</v>
      </c>
      <c r="F76" s="54">
        <v>0</v>
      </c>
      <c r="G76" s="54">
        <v>0</v>
      </c>
      <c r="H76" s="54">
        <v>0</v>
      </c>
      <c r="I76" s="54">
        <v>0</v>
      </c>
      <c r="J76" s="35"/>
    </row>
    <row r="77" spans="1:10" ht="15.75">
      <c r="A77" s="17" t="s">
        <v>76</v>
      </c>
      <c r="B77" s="54">
        <v>0</v>
      </c>
      <c r="C77" s="54">
        <v>0</v>
      </c>
      <c r="D77" s="24">
        <v>1.42066650004491</v>
      </c>
      <c r="E77" s="54">
        <v>0</v>
      </c>
      <c r="F77" s="54">
        <v>0</v>
      </c>
      <c r="G77" s="54">
        <v>0</v>
      </c>
      <c r="H77" s="54">
        <v>0</v>
      </c>
      <c r="I77" s="54">
        <v>0</v>
      </c>
      <c r="J77" s="32"/>
    </row>
    <row r="78" spans="1:10" ht="15.75">
      <c r="A78" s="17" t="s">
        <v>77</v>
      </c>
      <c r="B78" s="54">
        <v>0</v>
      </c>
      <c r="C78" s="54">
        <v>0</v>
      </c>
      <c r="D78" s="54">
        <v>1.4942832851555858</v>
      </c>
      <c r="E78" s="54">
        <v>0</v>
      </c>
      <c r="F78" s="54">
        <v>0</v>
      </c>
      <c r="G78" s="54">
        <v>0</v>
      </c>
      <c r="H78" s="54">
        <v>0</v>
      </c>
      <c r="I78" s="54">
        <v>0</v>
      </c>
      <c r="J78" s="35"/>
    </row>
    <row r="79" spans="1:10" ht="15.75">
      <c r="A79" s="17" t="s">
        <v>78</v>
      </c>
      <c r="B79" s="54">
        <v>0</v>
      </c>
      <c r="C79" s="54">
        <v>0</v>
      </c>
      <c r="D79" s="54">
        <v>1.8465218131034582</v>
      </c>
      <c r="E79" s="54">
        <v>0</v>
      </c>
      <c r="F79" s="54">
        <v>0</v>
      </c>
      <c r="G79" s="54">
        <v>0</v>
      </c>
      <c r="H79" s="54">
        <v>0</v>
      </c>
      <c r="I79" s="54">
        <v>0</v>
      </c>
      <c r="J79" s="32"/>
    </row>
    <row r="80" spans="1:10" ht="15.75">
      <c r="A80" s="17" t="s">
        <v>79</v>
      </c>
      <c r="B80" s="54">
        <v>0</v>
      </c>
      <c r="C80" s="54">
        <v>0</v>
      </c>
      <c r="D80" s="54">
        <v>1.7070949648802327</v>
      </c>
      <c r="E80" s="54">
        <v>0</v>
      </c>
      <c r="F80" s="54">
        <v>1.5161674350885708</v>
      </c>
      <c r="G80" s="54">
        <v>0</v>
      </c>
      <c r="H80" s="54">
        <v>0</v>
      </c>
      <c r="I80" s="54">
        <v>0</v>
      </c>
      <c r="J80" s="35"/>
    </row>
    <row r="81" spans="1:10" ht="15.75">
      <c r="A81" s="17" t="s">
        <v>80</v>
      </c>
      <c r="B81" s="54">
        <v>0</v>
      </c>
      <c r="C81" s="54">
        <v>0</v>
      </c>
      <c r="D81" s="54">
        <v>0</v>
      </c>
      <c r="E81" s="54">
        <v>1.3789117820484411</v>
      </c>
      <c r="F81" s="54"/>
      <c r="G81" s="54">
        <v>0</v>
      </c>
      <c r="H81" s="54">
        <v>0</v>
      </c>
      <c r="I81" s="54">
        <v>0</v>
      </c>
      <c r="J81" s="35"/>
    </row>
    <row r="82" spans="1:10" ht="15.75">
      <c r="A82" s="17" t="s">
        <v>81</v>
      </c>
      <c r="B82" s="54">
        <v>0</v>
      </c>
      <c r="C82" s="54">
        <v>0</v>
      </c>
      <c r="D82" s="54">
        <v>0</v>
      </c>
      <c r="E82" s="54">
        <v>1.489590252933725</v>
      </c>
      <c r="F82" s="54">
        <v>0</v>
      </c>
      <c r="G82" s="54">
        <v>0</v>
      </c>
      <c r="H82" s="54">
        <v>0</v>
      </c>
      <c r="I82" s="54">
        <v>0</v>
      </c>
      <c r="J82" s="35"/>
    </row>
    <row r="83" spans="1:10" ht="15.75">
      <c r="A83" s="17" t="s">
        <v>82</v>
      </c>
      <c r="B83" s="54">
        <v>0</v>
      </c>
      <c r="C83" s="54">
        <v>0</v>
      </c>
      <c r="D83" s="54">
        <v>0</v>
      </c>
      <c r="E83" s="24">
        <v>1.7243102169074325</v>
      </c>
      <c r="F83" s="54">
        <v>0</v>
      </c>
      <c r="G83" s="54">
        <v>0</v>
      </c>
      <c r="H83" s="54">
        <v>0</v>
      </c>
      <c r="I83" s="54">
        <v>0</v>
      </c>
      <c r="J83" s="32"/>
    </row>
    <row r="84" spans="1:10" ht="15.75">
      <c r="A84" s="17" t="s">
        <v>83</v>
      </c>
      <c r="B84" s="54">
        <v>0</v>
      </c>
      <c r="C84" s="54">
        <v>0</v>
      </c>
      <c r="D84" s="54">
        <v>0</v>
      </c>
      <c r="E84" s="54">
        <v>0</v>
      </c>
      <c r="F84" s="54">
        <v>1.459522452426189</v>
      </c>
      <c r="G84" s="54">
        <v>0</v>
      </c>
      <c r="H84" s="54">
        <v>0</v>
      </c>
      <c r="I84" s="54">
        <v>0</v>
      </c>
      <c r="J84" s="35"/>
    </row>
    <row r="85" spans="1:10" ht="15.75">
      <c r="A85" s="17" t="s">
        <v>84</v>
      </c>
      <c r="B85" s="54">
        <v>0</v>
      </c>
      <c r="C85" s="54">
        <v>0</v>
      </c>
      <c r="D85" s="54">
        <v>0</v>
      </c>
      <c r="E85" s="54">
        <v>0</v>
      </c>
      <c r="F85" s="54">
        <v>0</v>
      </c>
      <c r="G85" s="24">
        <v>1.4834999517824423</v>
      </c>
      <c r="H85" s="54">
        <v>1.6570585212890552</v>
      </c>
      <c r="I85" s="54">
        <v>0</v>
      </c>
      <c r="J85" s="32"/>
    </row>
    <row r="86" spans="1:10" ht="15.75">
      <c r="A86" s="17" t="s">
        <v>85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1.6235916713597398</v>
      </c>
      <c r="H86" s="54">
        <v>0</v>
      </c>
      <c r="I86" s="54">
        <v>0</v>
      </c>
      <c r="J86" s="35"/>
    </row>
    <row r="87" spans="1:10" ht="15.75">
      <c r="A87" s="17" t="s">
        <v>86</v>
      </c>
      <c r="B87" s="54">
        <v>0</v>
      </c>
      <c r="C87" s="54">
        <v>0</v>
      </c>
      <c r="D87" s="54">
        <v>0</v>
      </c>
      <c r="E87" s="54">
        <v>0</v>
      </c>
      <c r="F87" s="54">
        <v>0</v>
      </c>
      <c r="G87" s="54">
        <v>0</v>
      </c>
      <c r="H87" s="54">
        <v>0</v>
      </c>
      <c r="I87" s="24">
        <v>1.8366815241401073</v>
      </c>
      <c r="J87" s="32"/>
    </row>
    <row r="88" spans="1:10" ht="15.75">
      <c r="A88" s="41" t="s">
        <v>87</v>
      </c>
      <c r="B88" s="55">
        <v>0</v>
      </c>
      <c r="C88" s="55">
        <v>0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1.901985253414143</v>
      </c>
      <c r="J88" s="39"/>
    </row>
    <row r="89" spans="1:10" ht="60.75" customHeight="1">
      <c r="A89" s="64" t="s">
        <v>92</v>
      </c>
      <c r="B89" s="65"/>
      <c r="C89" s="65"/>
      <c r="D89" s="65"/>
      <c r="E89" s="65"/>
      <c r="F89" s="65"/>
      <c r="G89" s="65"/>
      <c r="H89" s="65"/>
      <c r="I89" s="65"/>
      <c r="J89" s="65"/>
    </row>
    <row r="90" ht="19.5" customHeight="1">
      <c r="A90" s="1" t="s">
        <v>91</v>
      </c>
    </row>
    <row r="92" ht="14.25">
      <c r="B92" s="50"/>
    </row>
    <row r="93" ht="14.25">
      <c r="F93" s="51"/>
    </row>
    <row r="94" ht="14.25"/>
    <row r="95" spans="6:7" ht="14.25">
      <c r="F95" s="52"/>
      <c r="G95" s="53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2013-10-29T17:26:38Z</dcterms:modified>
  <cp:category/>
  <cp:version/>
  <cp:contentType/>
  <cp:contentStatus/>
</cp:coreProperties>
</file>