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<sst xmlns="http://schemas.openxmlformats.org/spreadsheetml/2006/main" count="94" uniqueCount="94">
  <si>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</si>
  <si>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</si>
  <si>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</si>
  <si>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</si>
  <si>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</si>
  <si>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</si>
  <si>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</si>
  <si>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</si>
  <si>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</si>
  <si>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</si>
  <si>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</si>
  <si>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</si>
  <si>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</si>
  <si>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</si>
  <si>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</si>
  <si>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</si>
  <si>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</si>
  <si>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</si>
  <si>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</si>
  <si>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</si>
  <si>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</si>
  <si>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</si>
  <si>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</si>
  <si>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</si>
  <si>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</si>
  <si>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</si>
  <si>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</si>
  <si>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</si>
  <si>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</si>
  <si>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</si>
  <si>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</si>
  <si>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</si>
  <si>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</si>
  <si>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</si>
  <si>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</si>
  <si>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</si>
  <si>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</si>
  <si>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</si>
  <si>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</si>
  <si>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</si>
  <si>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</si>
  <si>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</si>
  <si>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</si>
  <si>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</si>
  <si>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</si>
  <si>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</si>
  <si>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</si>
  <si>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</si>
  <si>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</si>
  <si>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</si>
  <si>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</si>
  <si>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</si>
  <si>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</si>
  <si>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</si>
  <si>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</si>
  <si>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</si>
  <si>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</si>
  <si>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</si>
  <si>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</si>
  <si>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</si>
  <si>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</si>
  <si>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</si>
  <si>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</si>
  <si>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</si>
  <si>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</si>
  <si>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</si>
  <si>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</si>
  <si>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</si>
  <si>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</si>
  <si>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</si>
  <si>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</si>
  <si>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</si>
  <si>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</si>
  <si>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</si>
  <si>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</si>
  <si>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</si>
  <si>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</si>
  <si>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</si>
  <si>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</si>
  <si>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</si>
  <si>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</si>
  <si>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</si>
  <si>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</si>
  <si>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</si>
  <si>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</si>
  <si>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</si>
  <si>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</si>
  <si>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</si>
  <si>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</si>
  <si>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</si>
  <si>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</si>
  <si>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</si>
  <si>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</si>
  <si>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12/10/13 - VENCIMENTO 18/10/13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</si>
</sst>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9"/>
      <color indexed="8"/>
      <name val="Verdana"/>
      <family val="2"/>
    </font>
    <font>
      <b/>
      <sz val="10"/>
      <color indexed="23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color rgb="FF808080"/>
      <name val="Arial"/>
      <family val="2"/>
    </font>
    <font>
      <sz val="9"/>
      <color rgb="FF000000"/>
      <name val="Verdana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left" vertical="center" indent="1"/>
    </xf>
    <xf numFmtId="0" fontId="45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5" fillId="0" borderId="12" xfId="0" applyFont="1" applyFill="1" applyBorder="1" applyAlignment="1">
      <alignment horizontal="left" vertical="center" indent="1"/>
    </xf>
    <xf numFmtId="172" fontId="45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5" fillId="0" borderId="10" xfId="52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indent="3"/>
    </xf>
    <xf numFmtId="172" fontId="45" fillId="0" borderId="10" xfId="52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5" fillId="0" borderId="10" xfId="0" applyFont="1" applyFill="1" applyBorder="1" applyAlignment="1">
      <alignment horizontal="left" vertical="center" indent="2"/>
    </xf>
    <xf numFmtId="172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43" fontId="45" fillId="0" borderId="10" xfId="52" applyFont="1" applyFill="1" applyBorder="1" applyAlignment="1">
      <alignment vertical="center"/>
    </xf>
    <xf numFmtId="43" fontId="45" fillId="0" borderId="10" xfId="45" applyNumberFormat="1" applyFont="1" applyFill="1" applyBorder="1" applyAlignment="1">
      <alignment horizontal="center" vertical="center"/>
    </xf>
    <xf numFmtId="173" fontId="45" fillId="0" borderId="10" xfId="45" applyNumberFormat="1" applyFont="1" applyFill="1" applyBorder="1" applyAlignment="1">
      <alignment horizontal="center" vertical="center"/>
    </xf>
    <xf numFmtId="173" fontId="45" fillId="0" borderId="10" xfId="52" applyNumberFormat="1" applyFont="1" applyFill="1" applyBorder="1" applyAlignment="1">
      <alignment horizontal="center" vertical="center"/>
    </xf>
    <xf numFmtId="173" fontId="45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5" fillId="0" borderId="10" xfId="45" applyNumberFormat="1" applyFont="1" applyFill="1" applyBorder="1" applyAlignment="1">
      <alignment horizontal="center" vertical="center"/>
    </xf>
    <xf numFmtId="43" fontId="45" fillId="0" borderId="10" xfId="45" applyNumberFormat="1" applyFont="1" applyFill="1" applyBorder="1" applyAlignment="1">
      <alignment vertical="center"/>
    </xf>
    <xf numFmtId="0" fontId="45" fillId="34" borderId="10" xfId="0" applyFont="1" applyFill="1" applyBorder="1" applyAlignment="1">
      <alignment horizontal="left" vertical="center" indent="1"/>
    </xf>
    <xf numFmtId="170" fontId="45" fillId="34" borderId="10" xfId="45" applyFont="1" applyFill="1" applyBorder="1" applyAlignment="1">
      <alignment horizontal="center" vertical="center"/>
    </xf>
    <xf numFmtId="170" fontId="45" fillId="0" borderId="10" xfId="45" applyFont="1" applyFill="1" applyBorder="1" applyAlignment="1">
      <alignment horizontal="center" vertical="center"/>
    </xf>
    <xf numFmtId="44" fontId="45" fillId="0" borderId="10" xfId="45" applyNumberFormat="1" applyFont="1" applyFill="1" applyBorder="1" applyAlignment="1">
      <alignment horizontal="center" vertical="center"/>
    </xf>
    <xf numFmtId="44" fontId="45" fillId="0" borderId="10" xfId="45" applyNumberFormat="1" applyFont="1" applyFill="1" applyBorder="1" applyAlignment="1">
      <alignment vertical="center"/>
    </xf>
    <xf numFmtId="43" fontId="45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5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5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5" fillId="0" borderId="10" xfId="45" applyNumberFormat="1" applyFont="1" applyBorder="1" applyAlignment="1">
      <alignment vertical="center"/>
    </xf>
    <xf numFmtId="170" fontId="45" fillId="0" borderId="10" xfId="45" applyFont="1" applyBorder="1" applyAlignment="1">
      <alignment vertical="center"/>
    </xf>
    <xf numFmtId="0" fontId="45" fillId="0" borderId="12" xfId="0" applyFont="1" applyFill="1" applyBorder="1" applyAlignment="1">
      <alignment horizontal="left" vertical="center" indent="2"/>
    </xf>
    <xf numFmtId="43" fontId="45" fillId="0" borderId="12" xfId="45" applyNumberFormat="1" applyFont="1" applyBorder="1" applyAlignment="1">
      <alignment vertical="center"/>
    </xf>
    <xf numFmtId="43" fontId="45" fillId="0" borderId="12" xfId="45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5" fillId="0" borderId="10" xfId="52" applyNumberFormat="1" applyFont="1" applyBorder="1" applyAlignment="1">
      <alignment vertical="center"/>
    </xf>
    <xf numFmtId="173" fontId="45" fillId="0" borderId="14" xfId="52" applyNumberFormat="1" applyFont="1" applyBorder="1" applyAlignment="1">
      <alignment vertical="center"/>
    </xf>
    <xf numFmtId="43" fontId="45" fillId="0" borderId="10" xfId="52" applyFont="1" applyFill="1" applyBorder="1" applyAlignment="1">
      <alignment horizontal="center" vertical="center"/>
    </xf>
    <xf numFmtId="172" fontId="45" fillId="0" borderId="10" xfId="45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 horizontal="right" wrapText="1"/>
    </xf>
    <xf numFmtId="0" fontId="47" fillId="0" borderId="0" xfId="0" applyFont="1" applyAlignment="1">
      <alignment horizontal="right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" fontId="49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638175</xdr:colOff>
      <xdr:row>36</xdr:row>
      <xdr:rowOff>161925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11975" y="7981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638175</xdr:colOff>
      <xdr:row>36</xdr:row>
      <xdr:rowOff>161925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59700" y="7981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13</xdr:col>
      <xdr:colOff>66675</xdr:colOff>
      <xdr:row>38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11975" y="8181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14</xdr:col>
      <xdr:colOff>228600</xdr:colOff>
      <xdr:row>38</xdr:row>
      <xdr:rowOff>28575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459700" y="8181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0" sqref="B40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B8+B16+B20</f>
        <v>353182</v>
      </c>
      <c r="C7" s="10">
        <f aca="true" t="shared" si="0" ref="C7:I7">C8+C16+C20</f>
        <v>253084</v>
      </c>
      <c r="D7" s="10">
        <f t="shared" si="0"/>
        <v>392619</v>
      </c>
      <c r="E7" s="10">
        <f t="shared" si="0"/>
        <v>477713</v>
      </c>
      <c r="F7" s="10">
        <f t="shared" si="0"/>
        <v>269543</v>
      </c>
      <c r="G7" s="10">
        <f t="shared" si="0"/>
        <v>498156</v>
      </c>
      <c r="H7" s="10">
        <f t="shared" si="0"/>
        <v>287264</v>
      </c>
      <c r="I7" s="10">
        <f t="shared" si="0"/>
        <v>161305</v>
      </c>
      <c r="J7" s="10">
        <f>+J8+J16+J20</f>
        <v>2692866</v>
      </c>
      <c r="L7" s="42"/>
    </row>
    <row r="8" spans="1:10" ht="15.75">
      <c r="A8" s="11" t="s">
        <v>22</v>
      </c>
      <c r="B8" s="12">
        <f>+B9+B12</f>
        <v>197632</v>
      </c>
      <c r="C8" s="12">
        <f>+C9+C12</f>
        <v>149997</v>
      </c>
      <c r="D8" s="12">
        <f aca="true" t="shared" si="1" ref="D8:I8">+D9+D12</f>
        <v>241840</v>
      </c>
      <c r="E8" s="12">
        <f t="shared" si="1"/>
        <v>274840</v>
      </c>
      <c r="F8" s="12">
        <f t="shared" si="1"/>
        <v>156396</v>
      </c>
      <c r="G8" s="12">
        <f t="shared" si="1"/>
        <v>285778</v>
      </c>
      <c r="H8" s="12">
        <f t="shared" si="1"/>
        <v>158347</v>
      </c>
      <c r="I8" s="12">
        <f t="shared" si="1"/>
        <v>98749</v>
      </c>
      <c r="J8" s="12">
        <f>SUM(B8:I8)</f>
        <v>1563579</v>
      </c>
    </row>
    <row r="9" spans="1:10" ht="15.75">
      <c r="A9" s="13" t="s">
        <v>23</v>
      </c>
      <c r="B9" s="14">
        <v>33313</v>
      </c>
      <c r="C9" s="14">
        <v>31846</v>
      </c>
      <c r="D9" s="14">
        <v>38816</v>
      </c>
      <c r="E9" s="14">
        <v>41410</v>
      </c>
      <c r="F9" s="14">
        <v>31558</v>
      </c>
      <c r="G9" s="14">
        <v>41222</v>
      </c>
      <c r="H9" s="14">
        <v>20510</v>
      </c>
      <c r="I9" s="14">
        <v>19000</v>
      </c>
      <c r="J9" s="12">
        <f aca="true" t="shared" si="2" ref="J9:J15">SUM(B9:I9)</f>
        <v>257675</v>
      </c>
    </row>
    <row r="10" spans="1:10" ht="15.75">
      <c r="A10" s="15" t="s">
        <v>24</v>
      </c>
      <c r="B10" s="14">
        <f>+B9-B11</f>
        <v>33313</v>
      </c>
      <c r="C10" s="14">
        <f aca="true" t="shared" si="3" ref="C10:I10">+C9-C11</f>
        <v>31846</v>
      </c>
      <c r="D10" s="14">
        <f t="shared" si="3"/>
        <v>38816</v>
      </c>
      <c r="E10" s="14">
        <f t="shared" si="3"/>
        <v>41410</v>
      </c>
      <c r="F10" s="14">
        <f t="shared" si="3"/>
        <v>31558</v>
      </c>
      <c r="G10" s="14">
        <f t="shared" si="3"/>
        <v>41222</v>
      </c>
      <c r="H10" s="14">
        <f t="shared" si="3"/>
        <v>20510</v>
      </c>
      <c r="I10" s="14">
        <f t="shared" si="3"/>
        <v>19000</v>
      </c>
      <c r="J10" s="12">
        <f t="shared" si="2"/>
        <v>257675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164319</v>
      </c>
      <c r="C12" s="14">
        <f aca="true" t="shared" si="4" ref="C12:I12">C13+C14+C15</f>
        <v>118151</v>
      </c>
      <c r="D12" s="14">
        <f t="shared" si="4"/>
        <v>203024</v>
      </c>
      <c r="E12" s="14">
        <f t="shared" si="4"/>
        <v>233430</v>
      </c>
      <c r="F12" s="14">
        <f t="shared" si="4"/>
        <v>124838</v>
      </c>
      <c r="G12" s="14">
        <f t="shared" si="4"/>
        <v>244556</v>
      </c>
      <c r="H12" s="14">
        <f t="shared" si="4"/>
        <v>137837</v>
      </c>
      <c r="I12" s="14">
        <f t="shared" si="4"/>
        <v>79749</v>
      </c>
      <c r="J12" s="12">
        <f t="shared" si="2"/>
        <v>1305904</v>
      </c>
    </row>
    <row r="13" spans="1:12" ht="15.75">
      <c r="A13" s="15" t="s">
        <v>27</v>
      </c>
      <c r="B13" s="14">
        <v>69968</v>
      </c>
      <c r="C13" s="14">
        <v>52662</v>
      </c>
      <c r="D13" s="14">
        <v>90835</v>
      </c>
      <c r="E13" s="14">
        <v>103119</v>
      </c>
      <c r="F13" s="14">
        <v>56948</v>
      </c>
      <c r="G13" s="14">
        <v>108591</v>
      </c>
      <c r="H13" s="14">
        <v>60025</v>
      </c>
      <c r="I13" s="14">
        <v>34065</v>
      </c>
      <c r="J13" s="12">
        <f t="shared" si="2"/>
        <v>576213</v>
      </c>
      <c r="L13" s="67"/>
    </row>
    <row r="14" spans="1:12" ht="15.75">
      <c r="A14" s="15" t="s">
        <v>28</v>
      </c>
      <c r="B14" s="14">
        <v>71393</v>
      </c>
      <c r="C14" s="14">
        <v>48134</v>
      </c>
      <c r="D14" s="14">
        <v>87079</v>
      </c>
      <c r="E14" s="14">
        <v>99191</v>
      </c>
      <c r="F14" s="14">
        <v>51713</v>
      </c>
      <c r="G14" s="14">
        <v>105164</v>
      </c>
      <c r="H14" s="14">
        <v>61534</v>
      </c>
      <c r="I14" s="14">
        <v>37234</v>
      </c>
      <c r="J14" s="12">
        <f t="shared" si="2"/>
        <v>561442</v>
      </c>
      <c r="L14" s="67"/>
    </row>
    <row r="15" spans="1:10" ht="15.75">
      <c r="A15" s="15" t="s">
        <v>29</v>
      </c>
      <c r="B15" s="14">
        <v>22958</v>
      </c>
      <c r="C15" s="14">
        <v>17355</v>
      </c>
      <c r="D15" s="14">
        <v>25110</v>
      </c>
      <c r="E15" s="14">
        <v>31120</v>
      </c>
      <c r="F15" s="14">
        <v>16177</v>
      </c>
      <c r="G15" s="14">
        <v>30801</v>
      </c>
      <c r="H15" s="14">
        <v>16278</v>
      </c>
      <c r="I15" s="14">
        <v>8450</v>
      </c>
      <c r="J15" s="12">
        <f t="shared" si="2"/>
        <v>168249</v>
      </c>
    </row>
    <row r="16" spans="1:10" ht="15.75">
      <c r="A16" s="17" t="s">
        <v>30</v>
      </c>
      <c r="B16" s="18">
        <f>B17+B18+B19</f>
        <v>117045</v>
      </c>
      <c r="C16" s="18">
        <f aca="true" t="shared" si="5" ref="C16:I16">C17+C18+C19</f>
        <v>73400</v>
      </c>
      <c r="D16" s="18">
        <f t="shared" si="5"/>
        <v>102134</v>
      </c>
      <c r="E16" s="18">
        <f t="shared" si="5"/>
        <v>140430</v>
      </c>
      <c r="F16" s="18">
        <f t="shared" si="5"/>
        <v>80985</v>
      </c>
      <c r="G16" s="18">
        <f t="shared" si="5"/>
        <v>162192</v>
      </c>
      <c r="H16" s="18">
        <f t="shared" si="5"/>
        <v>106613</v>
      </c>
      <c r="I16" s="18">
        <f t="shared" si="5"/>
        <v>51915</v>
      </c>
      <c r="J16" s="12">
        <f aca="true" t="shared" si="6" ref="J16:J22">SUM(B16:I16)</f>
        <v>834714</v>
      </c>
    </row>
    <row r="17" spans="1:12" ht="18.75" customHeight="1">
      <c r="A17" s="13" t="s">
        <v>31</v>
      </c>
      <c r="B17" s="14">
        <v>59310</v>
      </c>
      <c r="C17" s="14">
        <v>41238</v>
      </c>
      <c r="D17" s="14">
        <v>54508</v>
      </c>
      <c r="E17" s="14">
        <v>74558</v>
      </c>
      <c r="F17" s="14">
        <v>45141</v>
      </c>
      <c r="G17" s="14">
        <v>86115</v>
      </c>
      <c r="H17" s="14">
        <v>54669</v>
      </c>
      <c r="I17" s="14">
        <v>27503</v>
      </c>
      <c r="J17" s="12">
        <f t="shared" si="6"/>
        <v>443042</v>
      </c>
      <c r="L17" s="67"/>
    </row>
    <row r="18" spans="1:12" ht="18.75" customHeight="1">
      <c r="A18" s="13" t="s">
        <v>32</v>
      </c>
      <c r="B18" s="14">
        <v>43898</v>
      </c>
      <c r="C18" s="14">
        <v>23309</v>
      </c>
      <c r="D18" s="14">
        <v>36814</v>
      </c>
      <c r="E18" s="14">
        <v>49578</v>
      </c>
      <c r="F18" s="14">
        <v>27443</v>
      </c>
      <c r="G18" s="14">
        <v>59298</v>
      </c>
      <c r="H18" s="14">
        <v>41578</v>
      </c>
      <c r="I18" s="14">
        <v>20022</v>
      </c>
      <c r="J18" s="12">
        <f t="shared" si="6"/>
        <v>301940</v>
      </c>
      <c r="L18" s="67"/>
    </row>
    <row r="19" spans="1:10" ht="18.75" customHeight="1">
      <c r="A19" s="13" t="s">
        <v>33</v>
      </c>
      <c r="B19" s="14">
        <v>13837</v>
      </c>
      <c r="C19" s="14">
        <v>8853</v>
      </c>
      <c r="D19" s="14">
        <v>10812</v>
      </c>
      <c r="E19" s="14">
        <v>16294</v>
      </c>
      <c r="F19" s="14">
        <v>8401</v>
      </c>
      <c r="G19" s="14">
        <v>16779</v>
      </c>
      <c r="H19" s="14">
        <v>10366</v>
      </c>
      <c r="I19" s="14">
        <v>4390</v>
      </c>
      <c r="J19" s="12">
        <f t="shared" si="6"/>
        <v>89732</v>
      </c>
    </row>
    <row r="20" spans="1:10" ht="18.75" customHeight="1">
      <c r="A20" s="17" t="s">
        <v>34</v>
      </c>
      <c r="B20" s="14">
        <f>B21+B22</f>
        <v>38505</v>
      </c>
      <c r="C20" s="14">
        <f aca="true" t="shared" si="7" ref="C20:I20">C21+C22</f>
        <v>29687</v>
      </c>
      <c r="D20" s="14">
        <f t="shared" si="7"/>
        <v>48645</v>
      </c>
      <c r="E20" s="14">
        <f t="shared" si="7"/>
        <v>62443</v>
      </c>
      <c r="F20" s="14">
        <f t="shared" si="7"/>
        <v>32162</v>
      </c>
      <c r="G20" s="14">
        <f t="shared" si="7"/>
        <v>50186</v>
      </c>
      <c r="H20" s="14">
        <f t="shared" si="7"/>
        <v>22304</v>
      </c>
      <c r="I20" s="14">
        <f t="shared" si="7"/>
        <v>10641</v>
      </c>
      <c r="J20" s="12">
        <f t="shared" si="6"/>
        <v>294573</v>
      </c>
    </row>
    <row r="21" spans="1:12" ht="18.75" customHeight="1">
      <c r="A21" s="13" t="s">
        <v>35</v>
      </c>
      <c r="B21" s="14">
        <v>24643</v>
      </c>
      <c r="C21" s="14">
        <v>19000</v>
      </c>
      <c r="D21" s="14">
        <v>31133</v>
      </c>
      <c r="E21" s="14">
        <v>39964</v>
      </c>
      <c r="F21" s="14">
        <v>20584</v>
      </c>
      <c r="G21" s="14">
        <v>32119</v>
      </c>
      <c r="H21" s="14">
        <v>14275</v>
      </c>
      <c r="I21" s="14">
        <v>6810</v>
      </c>
      <c r="J21" s="12">
        <f t="shared" si="6"/>
        <v>188528</v>
      </c>
      <c r="L21" s="67"/>
    </row>
    <row r="22" spans="1:12" ht="18.75" customHeight="1">
      <c r="A22" s="13" t="s">
        <v>36</v>
      </c>
      <c r="B22" s="14">
        <v>13862</v>
      </c>
      <c r="C22" s="14">
        <v>10687</v>
      </c>
      <c r="D22" s="14">
        <v>17512</v>
      </c>
      <c r="E22" s="14">
        <v>22479</v>
      </c>
      <c r="F22" s="14">
        <v>11578</v>
      </c>
      <c r="G22" s="14">
        <v>18067</v>
      </c>
      <c r="H22" s="14">
        <v>8029</v>
      </c>
      <c r="I22" s="14">
        <v>3831</v>
      </c>
      <c r="J22" s="12">
        <f t="shared" si="6"/>
        <v>106045</v>
      </c>
      <c r="L22" s="67"/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0.959348427439677</v>
      </c>
      <c r="C28" s="23">
        <f aca="true" t="shared" si="8" ref="C28:I28">(((+C$8+C$16)*C$25)+(C$20*C$26))/C$7</f>
        <v>0.9633837836449558</v>
      </c>
      <c r="D28" s="23">
        <f t="shared" si="8"/>
        <v>0.9760627631367815</v>
      </c>
      <c r="E28" s="23">
        <f t="shared" si="8"/>
        <v>0.9753607176275295</v>
      </c>
      <c r="F28" s="23">
        <f t="shared" si="8"/>
        <v>0.9714704733567557</v>
      </c>
      <c r="G28" s="23">
        <f t="shared" si="8"/>
        <v>0.9733029613213532</v>
      </c>
      <c r="H28" s="23">
        <f t="shared" si="8"/>
        <v>0.9149950763061155</v>
      </c>
      <c r="I28" s="23">
        <f t="shared" si="8"/>
        <v>0.9778046545364373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1.5008046798866306</v>
      </c>
      <c r="C31" s="26">
        <f aca="true" t="shared" si="9" ref="C31:I31">C28*C30</f>
        <v>1.4818769360026711</v>
      </c>
      <c r="D31" s="26">
        <f t="shared" si="9"/>
        <v>1.5168015339145586</v>
      </c>
      <c r="E31" s="26">
        <f t="shared" si="9"/>
        <v>1.5149302666190787</v>
      </c>
      <c r="F31" s="26">
        <f t="shared" si="9"/>
        <v>1.468474767526072</v>
      </c>
      <c r="G31" s="26">
        <f t="shared" si="9"/>
        <v>1.5421012119175521</v>
      </c>
      <c r="H31" s="26">
        <f t="shared" si="9"/>
        <v>1.6612650605413835</v>
      </c>
      <c r="I31" s="26">
        <f t="shared" si="9"/>
        <v>1.8778738390372278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4" ht="15.75">
      <c r="A37" s="28" t="s">
        <v>42</v>
      </c>
      <c r="B37" s="29">
        <f>+B38+B39</f>
        <v>530057.2</v>
      </c>
      <c r="C37" s="29">
        <f aca="true" t="shared" si="12" ref="C37:I37">+C38+C39</f>
        <v>375039.34</v>
      </c>
      <c r="D37" s="29">
        <f t="shared" si="12"/>
        <v>595525.1</v>
      </c>
      <c r="E37" s="29">
        <f t="shared" si="12"/>
        <v>723701.88</v>
      </c>
      <c r="F37" s="29">
        <f t="shared" si="12"/>
        <v>395817.09</v>
      </c>
      <c r="G37" s="29">
        <f t="shared" si="12"/>
        <v>768206.97</v>
      </c>
      <c r="H37" s="29">
        <f t="shared" si="12"/>
        <v>477221.65</v>
      </c>
      <c r="I37" s="29">
        <f t="shared" si="12"/>
        <v>302910.44</v>
      </c>
      <c r="J37" s="29">
        <f t="shared" si="11"/>
        <v>4168479.67</v>
      </c>
      <c r="L37" s="59"/>
      <c r="M37" s="59"/>
      <c r="N37" s="60"/>
    </row>
    <row r="38" spans="1:14" ht="15.75">
      <c r="A38" s="17" t="s">
        <v>74</v>
      </c>
      <c r="B38" s="30">
        <f>ROUND(+B7*B31,2)</f>
        <v>530057.2</v>
      </c>
      <c r="C38" s="30">
        <f aca="true" t="shared" si="13" ref="C38:I38">ROUND(+C7*C31,2)</f>
        <v>375039.34</v>
      </c>
      <c r="D38" s="30">
        <f t="shared" si="13"/>
        <v>595525.1</v>
      </c>
      <c r="E38" s="30">
        <f t="shared" si="13"/>
        <v>723701.88</v>
      </c>
      <c r="F38" s="30">
        <f t="shared" si="13"/>
        <v>395817.09</v>
      </c>
      <c r="G38" s="30">
        <f t="shared" si="13"/>
        <v>768206.97</v>
      </c>
      <c r="H38" s="30">
        <f t="shared" si="13"/>
        <v>477221.65</v>
      </c>
      <c r="I38" s="30">
        <f t="shared" si="13"/>
        <v>302910.44</v>
      </c>
      <c r="J38" s="30">
        <f>SUM(B38:I38)</f>
        <v>4168479.67</v>
      </c>
      <c r="L38" s="68"/>
      <c r="M38" s="68"/>
      <c r="N38" s="69"/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-99939</v>
      </c>
      <c r="C41" s="31">
        <f t="shared" si="15"/>
        <v>-95538</v>
      </c>
      <c r="D41" s="31">
        <f t="shared" si="15"/>
        <v>-116448</v>
      </c>
      <c r="E41" s="31">
        <f t="shared" si="15"/>
        <v>-124230</v>
      </c>
      <c r="F41" s="31">
        <f t="shared" si="15"/>
        <v>-94674</v>
      </c>
      <c r="G41" s="31">
        <f t="shared" si="15"/>
        <v>-123666</v>
      </c>
      <c r="H41" s="31">
        <f t="shared" si="15"/>
        <v>-61530</v>
      </c>
      <c r="I41" s="31">
        <f t="shared" si="15"/>
        <v>-57000</v>
      </c>
      <c r="J41" s="31">
        <f t="shared" si="15"/>
        <v>-773025</v>
      </c>
      <c r="L41" s="43"/>
    </row>
    <row r="42" spans="1:12" ht="15.75">
      <c r="A42" s="17" t="s">
        <v>44</v>
      </c>
      <c r="B42" s="32">
        <f>B43+B44</f>
        <v>-99939</v>
      </c>
      <c r="C42" s="32">
        <f aca="true" t="shared" si="16" ref="C42:I42">C43+C44</f>
        <v>-95538</v>
      </c>
      <c r="D42" s="32">
        <f t="shared" si="16"/>
        <v>-116448</v>
      </c>
      <c r="E42" s="32">
        <f t="shared" si="16"/>
        <v>-124230</v>
      </c>
      <c r="F42" s="32">
        <f t="shared" si="16"/>
        <v>-94674</v>
      </c>
      <c r="G42" s="32">
        <f t="shared" si="16"/>
        <v>-123666</v>
      </c>
      <c r="H42" s="32">
        <f t="shared" si="16"/>
        <v>-61530</v>
      </c>
      <c r="I42" s="32">
        <f t="shared" si="16"/>
        <v>-57000</v>
      </c>
      <c r="J42" s="31">
        <f t="shared" si="11"/>
        <v>-773025</v>
      </c>
      <c r="L42" s="43"/>
    </row>
    <row r="43" spans="1:12" ht="15.75">
      <c r="A43" s="13" t="s">
        <v>69</v>
      </c>
      <c r="B43" s="20">
        <f aca="true" t="shared" si="17" ref="B43:I43">ROUND(-B9*$D$3,2)</f>
        <v>-99939</v>
      </c>
      <c r="C43" s="20">
        <f t="shared" si="17"/>
        <v>-95538</v>
      </c>
      <c r="D43" s="20">
        <f t="shared" si="17"/>
        <v>-116448</v>
      </c>
      <c r="E43" s="20">
        <f t="shared" si="17"/>
        <v>-124230</v>
      </c>
      <c r="F43" s="20">
        <f t="shared" si="17"/>
        <v>-94674</v>
      </c>
      <c r="G43" s="20">
        <f t="shared" si="17"/>
        <v>-123666</v>
      </c>
      <c r="H43" s="20">
        <f t="shared" si="17"/>
        <v>-61530</v>
      </c>
      <c r="I43" s="20">
        <f t="shared" si="17"/>
        <v>-57000</v>
      </c>
      <c r="J43" s="57">
        <f t="shared" si="11"/>
        <v>-773025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430118.19999999995</v>
      </c>
      <c r="C53" s="35">
        <f t="shared" si="20"/>
        <v>279501.34</v>
      </c>
      <c r="D53" s="35">
        <f t="shared" si="20"/>
        <v>479077.1</v>
      </c>
      <c r="E53" s="35">
        <f t="shared" si="20"/>
        <v>599471.88</v>
      </c>
      <c r="F53" s="35">
        <f t="shared" si="20"/>
        <v>301143.09</v>
      </c>
      <c r="G53" s="35">
        <f t="shared" si="20"/>
        <v>644540.97</v>
      </c>
      <c r="H53" s="35">
        <f t="shared" si="20"/>
        <v>415691.65</v>
      </c>
      <c r="I53" s="35">
        <f t="shared" si="20"/>
        <v>245910.44</v>
      </c>
      <c r="J53" s="35">
        <f>SUM(B53:I53)</f>
        <v>3395454.67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3395454.66</v>
      </c>
      <c r="L56" s="43"/>
    </row>
    <row r="57" spans="1:10" ht="17.25" customHeight="1">
      <c r="A57" s="17" t="s">
        <v>48</v>
      </c>
      <c r="B57" s="45">
        <v>83361.72</v>
      </c>
      <c r="C57" s="45">
        <v>80425.52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163787.24</v>
      </c>
    </row>
    <row r="58" spans="1:10" ht="17.25" customHeight="1">
      <c r="A58" s="17" t="s">
        <v>54</v>
      </c>
      <c r="B58" s="45">
        <v>346756.48</v>
      </c>
      <c r="C58" s="45">
        <v>199075.82</v>
      </c>
      <c r="D58" s="44">
        <v>0</v>
      </c>
      <c r="E58" s="45">
        <v>288964.36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834796.66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181478.38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181478.38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187916.01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187916.01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72286.45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72286.45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37396.26</v>
      </c>
      <c r="E62" s="44">
        <v>0</v>
      </c>
      <c r="F62" s="45">
        <v>39890.89</v>
      </c>
      <c r="G62" s="44">
        <v>0</v>
      </c>
      <c r="H62" s="44">
        <v>0</v>
      </c>
      <c r="I62" s="44">
        <v>0</v>
      </c>
      <c r="J62" s="35">
        <f t="shared" si="21"/>
        <v>77287.15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162528.72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162528.72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125768.69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125768.69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22210.12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22210.12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261252.2</v>
      </c>
      <c r="G66" s="44">
        <v>0</v>
      </c>
      <c r="H66" s="44">
        <v>0</v>
      </c>
      <c r="I66" s="44">
        <v>0</v>
      </c>
      <c r="J66" s="35">
        <f t="shared" si="21"/>
        <v>261252.2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370755.97</v>
      </c>
      <c r="H67" s="45">
        <v>415691.64</v>
      </c>
      <c r="I67" s="44">
        <v>0</v>
      </c>
      <c r="J67" s="32">
        <f t="shared" si="21"/>
        <v>786447.61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273785</v>
      </c>
      <c r="H68" s="44">
        <v>0</v>
      </c>
      <c r="I68" s="44">
        <v>0</v>
      </c>
      <c r="J68" s="35">
        <f t="shared" si="21"/>
        <v>273785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81997.27</v>
      </c>
      <c r="J69" s="32">
        <f t="shared" si="21"/>
        <v>81997.27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163913.16</v>
      </c>
      <c r="J70" s="35">
        <f t="shared" si="21"/>
        <v>163913.16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1"/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1.593478501568555</v>
      </c>
      <c r="C75" s="55">
        <v>1.5571223698781838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1.479890891675979</v>
      </c>
      <c r="C76" s="55">
        <v>1.4518193581208114</v>
      </c>
      <c r="D76" s="55"/>
      <c r="E76" s="55">
        <v>1.5985024254115707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1.4208941047826722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1.4937733261213924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1.8185524229256338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1.6442387262846792</v>
      </c>
      <c r="E80" s="55">
        <v>0</v>
      </c>
      <c r="F80" s="55">
        <v>1.5329205018550511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1.3781847045283169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1.5187208095751787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1.6721146953405017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1.4587600433754282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1.482804748854641</v>
      </c>
      <c r="H85" s="55">
        <v>1.6612650384315473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1.6232955221041119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1.83651265879809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1.8995667706265948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2013-10-18T15:20:15Z</dcterms:modified>
  <cp:category/>
  <cp:version/>
  <cp:contentType/>
  <cp:contentStatus/>
</cp:coreProperties>
</file>