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<sst xmlns="http://schemas.openxmlformats.org/spreadsheetml/2006/main" count="95" uniqueCount="95">
  <si>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</si>
  <si>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</si>
  <si>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</si>
  <si>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</si>
  <si>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</si>
  <si>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</si>
  <si>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</si>
  <si>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</si>
  <si>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</si>
  <si>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</si>
  <si>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</si>
  <si>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</si>
  <si>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</si>
  <si>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</si>
  <si>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</si>
  <si>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</si>
  <si>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</si>
  <si>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</si>
  <si>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</si>
  <si>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</si>
  <si>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</si>
  <si>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</si>
  <si>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</si>
  <si>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</si>
  <si>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</si>
  <si>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</si>
  <si>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</si>
  <si>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</si>
  <si>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</si>
  <si>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</si>
  <si>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</si>
  <si>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</si>
  <si>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</si>
  <si>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</si>
  <si>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</si>
  <si>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</si>
  <si>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</si>
  <si>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</si>
  <si>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</si>
  <si>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</si>
  <si>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</si>
  <si>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</si>
  <si>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</si>
  <si>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</si>
  <si>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</si>
  <si>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</si>
  <si>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</si>
  <si>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</si>
  <si>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</si>
  <si>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</si>
  <si>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</si>
  <si>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</si>
  <si>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</si>
  <si>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</si>
  <si>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</si>
  <si>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</si>
  <si>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</si>
  <si>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</si>
  <si>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</si>
  <si>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</si>
  <si>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</si>
  <si>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</si>
  <si>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</si>
  <si>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</si>
  <si>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</si>
  <si>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</si>
  <si>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</si>
  <si>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</si>
  <si>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</si>
  <si>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</si>
  <si>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</si>
  <si>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</si>
  <si>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</si>
  <si>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</si>
  <si>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</si>
  <si>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</si>
  <si>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</si>
  <si>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</si>
  <si>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</si>
  <si>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</si>
  <si>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</si>
  <si>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</si>
  <si>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</si>
  <si>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</si>
  <si>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</si>
  <si>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</si>
  <si>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</si>
  <si>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</si>
  <si>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</si>
  <si>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</si>
  <si>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OPERAÇÃO 07/10/13 - VENCIMENTO 14/10/13</t>
  </si>
  <si>
    <t>7.3. Revisão de Remuneração pelo Transporte Coletivo (1)</t>
  </si>
  <si>
    <t>10. Tarifa de Remuneração Líquida Por Passageiro (2)</t>
  </si>
  <si>
    <t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úteis.</t>
  </si>
  <si>
    <t xml:space="preserve">              (2) Tarifa de remuneração líquida de cada cooperativa considerando a aplicação dos fatores de integração e de gratuidade e, também, reequilibrio interno estabelecido e informado pelo consórcio.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</si>
</sst>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173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831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831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831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16.75390625" style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1">
      <c r="A2" s="61" t="s">
        <v>90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2" t="s">
        <v>18</v>
      </c>
      <c r="B4" s="62" t="s">
        <v>19</v>
      </c>
      <c r="C4" s="62"/>
      <c r="D4" s="62"/>
      <c r="E4" s="62"/>
      <c r="F4" s="62"/>
      <c r="G4" s="62"/>
      <c r="H4" s="62"/>
      <c r="I4" s="62"/>
      <c r="J4" s="63" t="s">
        <v>20</v>
      </c>
    </row>
    <row r="5" spans="1:10" ht="38.25">
      <c r="A5" s="62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2"/>
    </row>
    <row r="6" spans="1:10" ht="15.75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2"/>
    </row>
    <row r="7" spans="1:12" ht="15.75">
      <c r="A7" s="9" t="s">
        <v>21</v>
      </c>
      <c r="B7" s="10">
        <f>B8+B16+B20</f>
        <v>524514</v>
      </c>
      <c r="C7" s="10">
        <f aca="true" t="shared" si="0" ref="C7:I7">C8+C16+C20</f>
        <v>417758</v>
      </c>
      <c r="D7" s="10">
        <f t="shared" si="0"/>
        <v>597598</v>
      </c>
      <c r="E7" s="10">
        <f t="shared" si="0"/>
        <v>764418</v>
      </c>
      <c r="F7" s="10">
        <f t="shared" si="0"/>
        <v>466014</v>
      </c>
      <c r="G7" s="10">
        <f t="shared" si="0"/>
        <v>751543</v>
      </c>
      <c r="H7" s="10">
        <f t="shared" si="0"/>
        <v>385609</v>
      </c>
      <c r="I7" s="10">
        <f t="shared" si="0"/>
        <v>273712</v>
      </c>
      <c r="J7" s="10">
        <f>+J8+J16+J20</f>
        <v>4181166</v>
      </c>
      <c r="L7" s="42"/>
    </row>
    <row r="8" spans="1:10" ht="15.75">
      <c r="A8" s="11" t="s">
        <v>22</v>
      </c>
      <c r="B8" s="12">
        <f>+B9+B12</f>
        <v>291616</v>
      </c>
      <c r="C8" s="12">
        <f>+C9+C12</f>
        <v>248849</v>
      </c>
      <c r="D8" s="12">
        <f aca="true" t="shared" si="1" ref="D8:I8">+D9+D12</f>
        <v>378362</v>
      </c>
      <c r="E8" s="12">
        <f t="shared" si="1"/>
        <v>450697</v>
      </c>
      <c r="F8" s="12">
        <f t="shared" si="1"/>
        <v>266330</v>
      </c>
      <c r="G8" s="12">
        <f t="shared" si="1"/>
        <v>439160</v>
      </c>
      <c r="H8" s="12">
        <f t="shared" si="1"/>
        <v>209062</v>
      </c>
      <c r="I8" s="12">
        <f t="shared" si="1"/>
        <v>165244</v>
      </c>
      <c r="J8" s="12">
        <f>SUM(B8:I8)</f>
        <v>2449320</v>
      </c>
    </row>
    <row r="9" spans="1:10" ht="15.75">
      <c r="A9" s="13" t="s">
        <v>23</v>
      </c>
      <c r="B9" s="14">
        <v>35020</v>
      </c>
      <c r="C9" s="14">
        <v>34307</v>
      </c>
      <c r="D9" s="14">
        <v>38879</v>
      </c>
      <c r="E9" s="14">
        <v>44206</v>
      </c>
      <c r="F9" s="14">
        <v>36799</v>
      </c>
      <c r="G9" s="14">
        <v>44609</v>
      </c>
      <c r="H9" s="14">
        <v>20015</v>
      </c>
      <c r="I9" s="14">
        <v>24099</v>
      </c>
      <c r="J9" s="12">
        <f aca="true" t="shared" si="2" ref="J9:J15">SUM(B9:I9)</f>
        <v>277934</v>
      </c>
    </row>
    <row r="10" spans="1:10" ht="15.75">
      <c r="A10" s="15" t="s">
        <v>24</v>
      </c>
      <c r="B10" s="14">
        <f>+B9-B11</f>
        <v>35020</v>
      </c>
      <c r="C10" s="14">
        <f aca="true" t="shared" si="3" ref="C10:I10">+C9-C11</f>
        <v>34307</v>
      </c>
      <c r="D10" s="14">
        <f t="shared" si="3"/>
        <v>38879</v>
      </c>
      <c r="E10" s="14">
        <f t="shared" si="3"/>
        <v>44206</v>
      </c>
      <c r="F10" s="14">
        <f t="shared" si="3"/>
        <v>36799</v>
      </c>
      <c r="G10" s="14">
        <f t="shared" si="3"/>
        <v>44609</v>
      </c>
      <c r="H10" s="14">
        <f t="shared" si="3"/>
        <v>20015</v>
      </c>
      <c r="I10" s="14">
        <f t="shared" si="3"/>
        <v>24099</v>
      </c>
      <c r="J10" s="12">
        <f t="shared" si="2"/>
        <v>277934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256596</v>
      </c>
      <c r="C12" s="14">
        <f aca="true" t="shared" si="4" ref="C12:I12">C13+C14+C15</f>
        <v>214542</v>
      </c>
      <c r="D12" s="14">
        <f t="shared" si="4"/>
        <v>339483</v>
      </c>
      <c r="E12" s="14">
        <f t="shared" si="4"/>
        <v>406491</v>
      </c>
      <c r="F12" s="14">
        <f t="shared" si="4"/>
        <v>229531</v>
      </c>
      <c r="G12" s="14">
        <f t="shared" si="4"/>
        <v>394551</v>
      </c>
      <c r="H12" s="14">
        <f t="shared" si="4"/>
        <v>189047</v>
      </c>
      <c r="I12" s="14">
        <f t="shared" si="4"/>
        <v>141145</v>
      </c>
      <c r="J12" s="12">
        <f t="shared" si="2"/>
        <v>2171386</v>
      </c>
    </row>
    <row r="13" spans="1:10" ht="15.75">
      <c r="A13" s="15" t="s">
        <v>27</v>
      </c>
      <c r="B13" s="14">
        <v>101502</v>
      </c>
      <c r="C13" s="14">
        <v>85993</v>
      </c>
      <c r="D13" s="14">
        <v>138494</v>
      </c>
      <c r="E13" s="14">
        <v>164725</v>
      </c>
      <c r="F13" s="14">
        <v>96679</v>
      </c>
      <c r="G13" s="14">
        <v>166198</v>
      </c>
      <c r="H13" s="14">
        <v>78961</v>
      </c>
      <c r="I13" s="14">
        <v>58596</v>
      </c>
      <c r="J13" s="12">
        <f t="shared" si="2"/>
        <v>891148</v>
      </c>
    </row>
    <row r="14" spans="1:10" ht="15.75">
      <c r="A14" s="15" t="s">
        <v>28</v>
      </c>
      <c r="B14" s="14">
        <v>112652</v>
      </c>
      <c r="C14" s="14">
        <v>88613</v>
      </c>
      <c r="D14" s="14">
        <v>149556</v>
      </c>
      <c r="E14" s="14">
        <v>173508</v>
      </c>
      <c r="F14" s="14">
        <v>95399</v>
      </c>
      <c r="G14" s="14">
        <v>168851</v>
      </c>
      <c r="H14" s="14">
        <v>81301</v>
      </c>
      <c r="I14" s="14">
        <v>63632</v>
      </c>
      <c r="J14" s="12">
        <f t="shared" si="2"/>
        <v>933512</v>
      </c>
    </row>
    <row r="15" spans="1:10" ht="15.75">
      <c r="A15" s="15" t="s">
        <v>29</v>
      </c>
      <c r="B15" s="14">
        <v>42442</v>
      </c>
      <c r="C15" s="14">
        <v>39936</v>
      </c>
      <c r="D15" s="14">
        <v>51433</v>
      </c>
      <c r="E15" s="14">
        <v>68258</v>
      </c>
      <c r="F15" s="14">
        <v>37453</v>
      </c>
      <c r="G15" s="14">
        <v>59502</v>
      </c>
      <c r="H15" s="14">
        <v>28785</v>
      </c>
      <c r="I15" s="14">
        <v>18917</v>
      </c>
      <c r="J15" s="12">
        <f t="shared" si="2"/>
        <v>346726</v>
      </c>
    </row>
    <row r="16" spans="1:10" ht="15.75">
      <c r="A16" s="17" t="s">
        <v>30</v>
      </c>
      <c r="B16" s="18">
        <f>B17+B18+B19</f>
        <v>176531</v>
      </c>
      <c r="C16" s="18">
        <f aca="true" t="shared" si="5" ref="C16:I16">C17+C18+C19</f>
        <v>121197</v>
      </c>
      <c r="D16" s="18">
        <f t="shared" si="5"/>
        <v>144709</v>
      </c>
      <c r="E16" s="18">
        <f t="shared" si="5"/>
        <v>213397</v>
      </c>
      <c r="F16" s="18">
        <f t="shared" si="5"/>
        <v>143033</v>
      </c>
      <c r="G16" s="18">
        <f t="shared" si="5"/>
        <v>237993</v>
      </c>
      <c r="H16" s="18">
        <f t="shared" si="5"/>
        <v>143059</v>
      </c>
      <c r="I16" s="18">
        <f t="shared" si="5"/>
        <v>90176</v>
      </c>
      <c r="J16" s="12">
        <f aca="true" t="shared" si="6" ref="J16:J22">SUM(B16:I16)</f>
        <v>1270095</v>
      </c>
    </row>
    <row r="17" spans="1:10" ht="18.75" customHeight="1">
      <c r="A17" s="13" t="s">
        <v>31</v>
      </c>
      <c r="B17" s="14">
        <v>78806</v>
      </c>
      <c r="C17" s="14">
        <v>57348</v>
      </c>
      <c r="D17" s="14">
        <v>69013</v>
      </c>
      <c r="E17" s="14">
        <v>99852</v>
      </c>
      <c r="F17" s="14">
        <v>70845</v>
      </c>
      <c r="G17" s="14">
        <v>114671</v>
      </c>
      <c r="H17" s="14">
        <v>68397</v>
      </c>
      <c r="I17" s="14">
        <v>43266</v>
      </c>
      <c r="J17" s="12">
        <f t="shared" si="6"/>
        <v>602198</v>
      </c>
    </row>
    <row r="18" spans="1:10" ht="18.75" customHeight="1">
      <c r="A18" s="13" t="s">
        <v>32</v>
      </c>
      <c r="B18" s="14">
        <v>72378</v>
      </c>
      <c r="C18" s="14">
        <v>45359</v>
      </c>
      <c r="D18" s="14">
        <v>55549</v>
      </c>
      <c r="E18" s="14">
        <v>81112</v>
      </c>
      <c r="F18" s="14">
        <v>53423</v>
      </c>
      <c r="G18" s="14">
        <v>91890</v>
      </c>
      <c r="H18" s="14">
        <v>56671</v>
      </c>
      <c r="I18" s="14">
        <v>36953</v>
      </c>
      <c r="J18" s="12">
        <f t="shared" si="6"/>
        <v>493335</v>
      </c>
    </row>
    <row r="19" spans="1:10" ht="18.75" customHeight="1">
      <c r="A19" s="13" t="s">
        <v>33</v>
      </c>
      <c r="B19" s="14">
        <v>25347</v>
      </c>
      <c r="C19" s="14">
        <v>18490</v>
      </c>
      <c r="D19" s="14">
        <v>20147</v>
      </c>
      <c r="E19" s="14">
        <v>32433</v>
      </c>
      <c r="F19" s="14">
        <v>18765</v>
      </c>
      <c r="G19" s="14">
        <v>31432</v>
      </c>
      <c r="H19" s="14">
        <v>17991</v>
      </c>
      <c r="I19" s="14">
        <v>9957</v>
      </c>
      <c r="J19" s="12">
        <f t="shared" si="6"/>
        <v>174562</v>
      </c>
    </row>
    <row r="20" spans="1:10" ht="18.75" customHeight="1">
      <c r="A20" s="17" t="s">
        <v>34</v>
      </c>
      <c r="B20" s="14">
        <f>B21+B22</f>
        <v>56367</v>
      </c>
      <c r="C20" s="14">
        <f aca="true" t="shared" si="7" ref="C20:I20">C21+C22</f>
        <v>47712</v>
      </c>
      <c r="D20" s="14">
        <f t="shared" si="7"/>
        <v>74527</v>
      </c>
      <c r="E20" s="14">
        <f t="shared" si="7"/>
        <v>100324</v>
      </c>
      <c r="F20" s="14">
        <f t="shared" si="7"/>
        <v>56651</v>
      </c>
      <c r="G20" s="14">
        <f t="shared" si="7"/>
        <v>74390</v>
      </c>
      <c r="H20" s="14">
        <f t="shared" si="7"/>
        <v>33488</v>
      </c>
      <c r="I20" s="14">
        <f t="shared" si="7"/>
        <v>18292</v>
      </c>
      <c r="J20" s="12">
        <f t="shared" si="6"/>
        <v>461751</v>
      </c>
    </row>
    <row r="21" spans="1:10" ht="18.75" customHeight="1">
      <c r="A21" s="13" t="s">
        <v>35</v>
      </c>
      <c r="B21" s="14">
        <v>32129</v>
      </c>
      <c r="C21" s="14">
        <v>27196</v>
      </c>
      <c r="D21" s="14">
        <v>42480</v>
      </c>
      <c r="E21" s="14">
        <v>57185</v>
      </c>
      <c r="F21" s="14">
        <v>32291</v>
      </c>
      <c r="G21" s="14">
        <v>42402</v>
      </c>
      <c r="H21" s="14">
        <v>19088</v>
      </c>
      <c r="I21" s="14">
        <v>10426</v>
      </c>
      <c r="J21" s="12">
        <f t="shared" si="6"/>
        <v>263197</v>
      </c>
    </row>
    <row r="22" spans="1:10" ht="18.75" customHeight="1">
      <c r="A22" s="13" t="s">
        <v>36</v>
      </c>
      <c r="B22" s="14">
        <v>24238</v>
      </c>
      <c r="C22" s="14">
        <v>20516</v>
      </c>
      <c r="D22" s="14">
        <v>32047</v>
      </c>
      <c r="E22" s="14">
        <v>43139</v>
      </c>
      <c r="F22" s="14">
        <v>24360</v>
      </c>
      <c r="G22" s="14">
        <v>31988</v>
      </c>
      <c r="H22" s="14">
        <v>14400</v>
      </c>
      <c r="I22" s="14">
        <v>7866</v>
      </c>
      <c r="J22" s="12">
        <f t="shared" si="6"/>
        <v>198554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0.9729</v>
      </c>
      <c r="C25" s="22">
        <v>0.9858</v>
      </c>
      <c r="D25" s="22">
        <v>1</v>
      </c>
      <c r="E25" s="22">
        <v>1</v>
      </c>
      <c r="F25" s="22">
        <v>1</v>
      </c>
      <c r="G25" s="22">
        <v>1</v>
      </c>
      <c r="H25" s="22">
        <v>0.9371</v>
      </c>
      <c r="I25" s="22">
        <v>0.9858</v>
      </c>
      <c r="J25" s="21"/>
    </row>
    <row r="26" spans="1:10" ht="18.75" customHeight="1">
      <c r="A26" s="17" t="s">
        <v>38</v>
      </c>
      <c r="B26" s="23">
        <v>0.8486</v>
      </c>
      <c r="C26" s="23">
        <v>0.7947</v>
      </c>
      <c r="D26" s="23">
        <v>0.8068</v>
      </c>
      <c r="E26" s="23">
        <v>0.8115</v>
      </c>
      <c r="F26" s="23">
        <v>0.7609</v>
      </c>
      <c r="G26" s="23">
        <v>0.735</v>
      </c>
      <c r="H26" s="23">
        <v>0.6524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71</v>
      </c>
      <c r="B28" s="23">
        <f>(((+B$8+B$16)*B$25)+(B$20*B$26))/B$7</f>
        <v>0.9595420760932977</v>
      </c>
      <c r="C28" s="23">
        <f aca="true" t="shared" si="8" ref="C28:I28">(((+C$8+C$16)*C$25)+(C$20*C$26))/C$7</f>
        <v>0.963974533581643</v>
      </c>
      <c r="D28" s="23">
        <f t="shared" si="8"/>
        <v>0.9759058490824934</v>
      </c>
      <c r="E28" s="23">
        <f t="shared" si="8"/>
        <v>0.9752608206504818</v>
      </c>
      <c r="F28" s="23">
        <f t="shared" si="8"/>
        <v>0.9709338043492255</v>
      </c>
      <c r="G28" s="23">
        <f t="shared" si="8"/>
        <v>0.9737694982189975</v>
      </c>
      <c r="H28" s="23">
        <f t="shared" si="8"/>
        <v>0.9123753862072722</v>
      </c>
      <c r="I28" s="23">
        <f t="shared" si="8"/>
        <v>0.9777002805868943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72</v>
      </c>
      <c r="B31" s="26">
        <f>B28*B30</f>
        <v>1.501107623840355</v>
      </c>
      <c r="C31" s="26">
        <f aca="true" t="shared" si="9" ref="C31:I31">C28*C30</f>
        <v>1.4827856275552833</v>
      </c>
      <c r="D31" s="26">
        <f t="shared" si="9"/>
        <v>1.5165576894741948</v>
      </c>
      <c r="E31" s="26">
        <f t="shared" si="9"/>
        <v>1.5147751066343282</v>
      </c>
      <c r="F31" s="26">
        <f t="shared" si="9"/>
        <v>1.4676635386542893</v>
      </c>
      <c r="G31" s="26">
        <f t="shared" si="9"/>
        <v>1.5428403929781798</v>
      </c>
      <c r="H31" s="26">
        <f t="shared" si="9"/>
        <v>1.6565087511979235</v>
      </c>
      <c r="I31" s="26">
        <f t="shared" si="9"/>
        <v>1.8776733888671306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88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787351.96</v>
      </c>
      <c r="C37" s="29">
        <f aca="true" t="shared" si="12" ref="C37:I37">+C38+C39</f>
        <v>619445.56</v>
      </c>
      <c r="D37" s="29">
        <f t="shared" si="12"/>
        <v>906291.84</v>
      </c>
      <c r="E37" s="29">
        <f t="shared" si="12"/>
        <v>1157921.36</v>
      </c>
      <c r="F37" s="29">
        <f t="shared" si="12"/>
        <v>683951.76</v>
      </c>
      <c r="G37" s="29">
        <f t="shared" si="12"/>
        <v>1159510.9</v>
      </c>
      <c r="H37" s="29">
        <f t="shared" si="12"/>
        <v>638764.68</v>
      </c>
      <c r="I37" s="29">
        <f t="shared" si="12"/>
        <v>513941.74</v>
      </c>
      <c r="J37" s="29">
        <f t="shared" si="11"/>
        <v>6467179.799999999</v>
      </c>
      <c r="L37" s="43"/>
      <c r="M37" s="43"/>
    </row>
    <row r="38" spans="1:10" ht="15.75">
      <c r="A38" s="17" t="s">
        <v>73</v>
      </c>
      <c r="B38" s="30">
        <f>ROUND(+B7*B31,2)</f>
        <v>787351.96</v>
      </c>
      <c r="C38" s="30">
        <f aca="true" t="shared" si="13" ref="C38:I38">ROUND(+C7*C31,2)</f>
        <v>619445.56</v>
      </c>
      <c r="D38" s="30">
        <f t="shared" si="13"/>
        <v>906291.84</v>
      </c>
      <c r="E38" s="30">
        <f t="shared" si="13"/>
        <v>1157921.36</v>
      </c>
      <c r="F38" s="30">
        <f t="shared" si="13"/>
        <v>683951.76</v>
      </c>
      <c r="G38" s="30">
        <f t="shared" si="13"/>
        <v>1159510.9</v>
      </c>
      <c r="H38" s="30">
        <f t="shared" si="13"/>
        <v>638764.68</v>
      </c>
      <c r="I38" s="30">
        <f t="shared" si="13"/>
        <v>513941.74</v>
      </c>
      <c r="J38" s="30">
        <f>SUM(B38:I38)</f>
        <v>6467179.799999999</v>
      </c>
    </row>
    <row r="39" spans="1:10" ht="15.75">
      <c r="A39" s="17" t="s">
        <v>43</v>
      </c>
      <c r="B39" s="56">
        <f>+B33</f>
        <v>0</v>
      </c>
      <c r="C39" s="56">
        <f aca="true" t="shared" si="14" ref="C39:I39">+C33</f>
        <v>0</v>
      </c>
      <c r="D39" s="56">
        <f t="shared" si="14"/>
        <v>0</v>
      </c>
      <c r="E39" s="56">
        <f t="shared" si="14"/>
        <v>0</v>
      </c>
      <c r="F39" s="56">
        <f t="shared" si="14"/>
        <v>0</v>
      </c>
      <c r="G39" s="56">
        <f t="shared" si="14"/>
        <v>0</v>
      </c>
      <c r="H39" s="56">
        <f t="shared" si="14"/>
        <v>0</v>
      </c>
      <c r="I39" s="56">
        <f t="shared" si="14"/>
        <v>0</v>
      </c>
      <c r="J39" s="56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89</v>
      </c>
      <c r="B41" s="31">
        <f aca="true" t="shared" si="15" ref="B41:J41">+B42+B45+B51</f>
        <v>-117336.58000000002</v>
      </c>
      <c r="C41" s="31">
        <f t="shared" si="15"/>
        <v>-121742.1</v>
      </c>
      <c r="D41" s="31">
        <f t="shared" si="15"/>
        <v>-134780.42</v>
      </c>
      <c r="E41" s="31">
        <f t="shared" si="15"/>
        <v>-139385.49</v>
      </c>
      <c r="F41" s="31">
        <f t="shared" si="15"/>
        <v>-104589.34999999999</v>
      </c>
      <c r="G41" s="31">
        <f t="shared" si="15"/>
        <v>-158790.01</v>
      </c>
      <c r="H41" s="31">
        <f t="shared" si="15"/>
        <v>-77910.49</v>
      </c>
      <c r="I41" s="31">
        <f t="shared" si="15"/>
        <v>-84106.63</v>
      </c>
      <c r="J41" s="31">
        <f t="shared" si="15"/>
        <v>-938641.0700000001</v>
      </c>
      <c r="L41" s="43"/>
    </row>
    <row r="42" spans="1:12" ht="15.75">
      <c r="A42" s="17" t="s">
        <v>44</v>
      </c>
      <c r="B42" s="32">
        <f>B43+B44</f>
        <v>-105060</v>
      </c>
      <c r="C42" s="32">
        <f aca="true" t="shared" si="16" ref="C42:I42">C43+C44</f>
        <v>-102921</v>
      </c>
      <c r="D42" s="32">
        <f t="shared" si="16"/>
        <v>-116637</v>
      </c>
      <c r="E42" s="32">
        <f t="shared" si="16"/>
        <v>-132618</v>
      </c>
      <c r="F42" s="32">
        <f t="shared" si="16"/>
        <v>-110397</v>
      </c>
      <c r="G42" s="32">
        <f t="shared" si="16"/>
        <v>-133827</v>
      </c>
      <c r="H42" s="32">
        <f t="shared" si="16"/>
        <v>-60045</v>
      </c>
      <c r="I42" s="32">
        <f t="shared" si="16"/>
        <v>-72297</v>
      </c>
      <c r="J42" s="31">
        <f t="shared" si="11"/>
        <v>-833802</v>
      </c>
      <c r="L42" s="42"/>
    </row>
    <row r="43" spans="1:12" ht="15.75">
      <c r="A43" s="13" t="s">
        <v>69</v>
      </c>
      <c r="B43" s="20">
        <f aca="true" t="shared" si="17" ref="B43:I43">ROUND(-B9*$D$3,2)</f>
        <v>-105060</v>
      </c>
      <c r="C43" s="20">
        <f t="shared" si="17"/>
        <v>-102921</v>
      </c>
      <c r="D43" s="20">
        <f t="shared" si="17"/>
        <v>-116637</v>
      </c>
      <c r="E43" s="20">
        <f t="shared" si="17"/>
        <v>-132618</v>
      </c>
      <c r="F43" s="20">
        <f t="shared" si="17"/>
        <v>-110397</v>
      </c>
      <c r="G43" s="20">
        <f t="shared" si="17"/>
        <v>-133827</v>
      </c>
      <c r="H43" s="20">
        <f t="shared" si="17"/>
        <v>-60045</v>
      </c>
      <c r="I43" s="20">
        <f t="shared" si="17"/>
        <v>-72297</v>
      </c>
      <c r="J43" s="56">
        <f t="shared" si="11"/>
        <v>-833802</v>
      </c>
      <c r="L43" s="42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6">
        <f>SUM(B44:I44)</f>
        <v>0</v>
      </c>
      <c r="L44" s="42"/>
    </row>
    <row r="45" spans="1:12" ht="15.75">
      <c r="A45" s="17" t="s">
        <v>45</v>
      </c>
      <c r="B45" s="32">
        <f aca="true" t="shared" si="19" ref="B45:J45">SUM(B46:B50)</f>
        <v>-29965.95</v>
      </c>
      <c r="C45" s="32">
        <f t="shared" si="19"/>
        <v>-32186.7</v>
      </c>
      <c r="D45" s="32">
        <f t="shared" si="19"/>
        <v>-37663.63</v>
      </c>
      <c r="E45" s="32">
        <f t="shared" si="19"/>
        <v>-31707.28</v>
      </c>
      <c r="F45" s="32">
        <f t="shared" si="19"/>
        <v>-8824.26</v>
      </c>
      <c r="G45" s="32">
        <f t="shared" si="19"/>
        <v>-50802.84</v>
      </c>
      <c r="H45" s="32">
        <f t="shared" si="19"/>
        <v>-32453.27</v>
      </c>
      <c r="I45" s="32">
        <f t="shared" si="19"/>
        <v>-23102.440000000002</v>
      </c>
      <c r="J45" s="32">
        <f t="shared" si="19"/>
        <v>-246706.37</v>
      </c>
      <c r="L45" s="50"/>
    </row>
    <row r="46" spans="1:10" ht="15.75">
      <c r="A46" s="13" t="s">
        <v>62</v>
      </c>
      <c r="B46" s="27">
        <v>-24519.29</v>
      </c>
      <c r="C46" s="27">
        <v>-29072.4</v>
      </c>
      <c r="D46" s="27">
        <v>-14954.5</v>
      </c>
      <c r="E46" s="27">
        <v>-31707.28</v>
      </c>
      <c r="F46" s="27">
        <v>-8824.26</v>
      </c>
      <c r="G46" s="27">
        <v>-50802.84</v>
      </c>
      <c r="H46" s="27">
        <v>-32453.27</v>
      </c>
      <c r="I46" s="27">
        <v>-11243.54</v>
      </c>
      <c r="J46" s="27">
        <f t="shared" si="11"/>
        <v>-203577.38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-5000</v>
      </c>
      <c r="C48" s="27">
        <v>-3000</v>
      </c>
      <c r="D48" s="27">
        <v>-22000</v>
      </c>
      <c r="E48" s="27">
        <v>0</v>
      </c>
      <c r="F48" s="27">
        <v>0</v>
      </c>
      <c r="G48" s="27">
        <v>0</v>
      </c>
      <c r="H48" s="27">
        <v>0</v>
      </c>
      <c r="I48" s="27">
        <v>-11000</v>
      </c>
      <c r="J48" s="27">
        <f t="shared" si="11"/>
        <v>-41000</v>
      </c>
    </row>
    <row r="49" spans="1:10" ht="15.75">
      <c r="A49" s="13" t="s">
        <v>65</v>
      </c>
      <c r="B49" s="27">
        <v>-446.65999999999997</v>
      </c>
      <c r="C49" s="27">
        <v>-114.3</v>
      </c>
      <c r="D49" s="27">
        <v>-709.13</v>
      </c>
      <c r="E49" s="27">
        <v>0</v>
      </c>
      <c r="F49" s="27">
        <v>0</v>
      </c>
      <c r="G49" s="27">
        <v>0</v>
      </c>
      <c r="H49" s="27">
        <v>0</v>
      </c>
      <c r="I49" s="27">
        <v>-858.9</v>
      </c>
      <c r="J49" s="21">
        <f t="shared" si="11"/>
        <v>-2128.99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91</v>
      </c>
      <c r="B51" s="33">
        <v>17689.37</v>
      </c>
      <c r="C51" s="33">
        <v>13365.6</v>
      </c>
      <c r="D51" s="33">
        <v>19520.21</v>
      </c>
      <c r="E51" s="33">
        <v>24939.79</v>
      </c>
      <c r="F51" s="33">
        <v>14631.91</v>
      </c>
      <c r="G51" s="33">
        <v>25839.83</v>
      </c>
      <c r="H51" s="33">
        <v>14587.78</v>
      </c>
      <c r="I51" s="33">
        <v>11292.81</v>
      </c>
      <c r="J51" s="27">
        <f t="shared" si="11"/>
        <v>141867.30000000002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670015.3799999999</v>
      </c>
      <c r="C53" s="35">
        <f t="shared" si="20"/>
        <v>497703.4600000001</v>
      </c>
      <c r="D53" s="35">
        <f t="shared" si="20"/>
        <v>771511.4199999999</v>
      </c>
      <c r="E53" s="35">
        <f t="shared" si="20"/>
        <v>1018535.8700000001</v>
      </c>
      <c r="F53" s="35">
        <f t="shared" si="20"/>
        <v>579362.41</v>
      </c>
      <c r="G53" s="35">
        <f t="shared" si="20"/>
        <v>1000720.8899999999</v>
      </c>
      <c r="H53" s="35">
        <f t="shared" si="20"/>
        <v>560854.1900000001</v>
      </c>
      <c r="I53" s="35">
        <f t="shared" si="20"/>
        <v>429835.11</v>
      </c>
      <c r="J53" s="35">
        <f>SUM(B53:I53)</f>
        <v>5528538.73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5528538.739999999</v>
      </c>
      <c r="L56" s="43"/>
    </row>
    <row r="57" spans="1:10" ht="17.25" customHeight="1">
      <c r="A57" s="17" t="s">
        <v>48</v>
      </c>
      <c r="B57" s="45">
        <v>132922.06</v>
      </c>
      <c r="C57" s="45">
        <v>144695.62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277617.68</v>
      </c>
    </row>
    <row r="58" spans="1:10" ht="17.25" customHeight="1">
      <c r="A58" s="17" t="s">
        <v>54</v>
      </c>
      <c r="B58" s="45">
        <v>537093.32</v>
      </c>
      <c r="C58" s="45">
        <v>353007.84</v>
      </c>
      <c r="D58" s="44">
        <v>0</v>
      </c>
      <c r="E58" s="45">
        <v>450252.4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1340353.56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309775.75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309775.75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299631.39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299631.39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112284.3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112284.3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49819.99</v>
      </c>
      <c r="E62" s="44">
        <v>0</v>
      </c>
      <c r="F62" s="45">
        <v>94864.92</v>
      </c>
      <c r="G62" s="44">
        <v>0</v>
      </c>
      <c r="H62" s="44">
        <v>0</v>
      </c>
      <c r="I62" s="44">
        <v>0</v>
      </c>
      <c r="J62" s="35">
        <f t="shared" si="21"/>
        <v>144684.91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353833.4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353833.4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186482.66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186482.66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27967.4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27967.4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484497.49</v>
      </c>
      <c r="G66" s="44">
        <v>0</v>
      </c>
      <c r="H66" s="44">
        <v>0</v>
      </c>
      <c r="I66" s="44">
        <v>0</v>
      </c>
      <c r="J66" s="35">
        <f t="shared" si="21"/>
        <v>484497.49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567945.01</v>
      </c>
      <c r="H67" s="45">
        <v>560854.2</v>
      </c>
      <c r="I67" s="44">
        <v>0</v>
      </c>
      <c r="J67" s="32">
        <f t="shared" si="21"/>
        <v>1128799.21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432775.88</v>
      </c>
      <c r="H68" s="44">
        <v>0</v>
      </c>
      <c r="I68" s="44">
        <v>0</v>
      </c>
      <c r="J68" s="35">
        <f t="shared" si="21"/>
        <v>432775.88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154013.72</v>
      </c>
      <c r="J69" s="32">
        <f t="shared" si="21"/>
        <v>154013.72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275821.39</v>
      </c>
      <c r="J70" s="35">
        <f t="shared" si="21"/>
        <v>275821.39</v>
      </c>
    </row>
    <row r="71" spans="1:10" ht="17.25" customHeight="1">
      <c r="A71" s="41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58"/>
      <c r="B72" s="59">
        <v>0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74</v>
      </c>
      <c r="B75" s="54">
        <v>1.587941075374417</v>
      </c>
      <c r="C75" s="54">
        <v>1.5595087805790253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35"/>
    </row>
    <row r="76" spans="1:10" ht="15.75">
      <c r="A76" s="17" t="s">
        <v>75</v>
      </c>
      <c r="B76" s="54">
        <v>1.4801895956601663</v>
      </c>
      <c r="C76" s="54">
        <v>1.4527096217412168</v>
      </c>
      <c r="D76" s="54"/>
      <c r="E76" s="54">
        <v>1.5462986955982116</v>
      </c>
      <c r="F76" s="54">
        <v>0</v>
      </c>
      <c r="G76" s="54">
        <v>0</v>
      </c>
      <c r="H76" s="54">
        <v>0</v>
      </c>
      <c r="I76" s="54">
        <v>0</v>
      </c>
      <c r="J76" s="35"/>
    </row>
    <row r="77" spans="1:10" ht="15.75">
      <c r="A77" s="17" t="s">
        <v>76</v>
      </c>
      <c r="B77" s="54">
        <v>0</v>
      </c>
      <c r="C77" s="54">
        <v>0</v>
      </c>
      <c r="D77" s="24">
        <v>1.4191889601081178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32"/>
    </row>
    <row r="78" spans="1:10" ht="15.75">
      <c r="A78" s="17" t="s">
        <v>77</v>
      </c>
      <c r="B78" s="54">
        <v>0</v>
      </c>
      <c r="C78" s="54">
        <v>0</v>
      </c>
      <c r="D78" s="54">
        <v>1.495274391557183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35"/>
    </row>
    <row r="79" spans="1:10" ht="15.75">
      <c r="A79" s="17" t="s">
        <v>78</v>
      </c>
      <c r="B79" s="54">
        <v>0</v>
      </c>
      <c r="C79" s="54">
        <v>0</v>
      </c>
      <c r="D79" s="54">
        <v>1.8378116194440905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32"/>
    </row>
    <row r="80" spans="1:10" ht="15.75">
      <c r="A80" s="17" t="s">
        <v>79</v>
      </c>
      <c r="B80" s="54">
        <v>0</v>
      </c>
      <c r="C80" s="54">
        <v>0</v>
      </c>
      <c r="D80" s="54">
        <v>1.7015983817769533</v>
      </c>
      <c r="E80" s="54">
        <v>0</v>
      </c>
      <c r="F80" s="54">
        <v>1.5170133006147781</v>
      </c>
      <c r="G80" s="54">
        <v>0</v>
      </c>
      <c r="H80" s="54">
        <v>0</v>
      </c>
      <c r="I80" s="54">
        <v>0</v>
      </c>
      <c r="J80" s="35"/>
    </row>
    <row r="81" spans="1:10" ht="15.75">
      <c r="A81" s="17" t="s">
        <v>80</v>
      </c>
      <c r="B81" s="54">
        <v>0</v>
      </c>
      <c r="C81" s="54">
        <v>0</v>
      </c>
      <c r="D81" s="54">
        <v>0</v>
      </c>
      <c r="E81" s="54">
        <v>1.492235108279878</v>
      </c>
      <c r="F81" s="54"/>
      <c r="G81" s="54">
        <v>0</v>
      </c>
      <c r="H81" s="54">
        <v>0</v>
      </c>
      <c r="I81" s="54">
        <v>0</v>
      </c>
      <c r="J81" s="35"/>
    </row>
    <row r="82" spans="1:10" ht="15.75">
      <c r="A82" s="17" t="s">
        <v>81</v>
      </c>
      <c r="B82" s="54">
        <v>0</v>
      </c>
      <c r="C82" s="54">
        <v>0</v>
      </c>
      <c r="D82" s="54">
        <v>0</v>
      </c>
      <c r="E82" s="54">
        <v>1.490090452191054</v>
      </c>
      <c r="F82" s="54">
        <v>0</v>
      </c>
      <c r="G82" s="54">
        <v>0</v>
      </c>
      <c r="H82" s="54">
        <v>0</v>
      </c>
      <c r="I82" s="54">
        <v>0</v>
      </c>
      <c r="J82" s="35"/>
    </row>
    <row r="83" spans="1:10" ht="15.75">
      <c r="A83" s="17" t="s">
        <v>82</v>
      </c>
      <c r="B83" s="54">
        <v>0</v>
      </c>
      <c r="C83" s="54">
        <v>0</v>
      </c>
      <c r="D83" s="54">
        <v>0</v>
      </c>
      <c r="E83" s="24">
        <v>1.4766421876509808</v>
      </c>
      <c r="F83" s="54">
        <v>0</v>
      </c>
      <c r="G83" s="54">
        <v>0</v>
      </c>
      <c r="H83" s="54">
        <v>0</v>
      </c>
      <c r="I83" s="54">
        <v>0</v>
      </c>
      <c r="J83" s="32"/>
    </row>
    <row r="84" spans="1:10" ht="15.75">
      <c r="A84" s="17" t="s">
        <v>83</v>
      </c>
      <c r="B84" s="54">
        <v>0</v>
      </c>
      <c r="C84" s="54">
        <v>0</v>
      </c>
      <c r="D84" s="54">
        <v>0</v>
      </c>
      <c r="E84" s="54">
        <v>0</v>
      </c>
      <c r="F84" s="54">
        <v>1.4579541911808136</v>
      </c>
      <c r="G84" s="54">
        <v>0</v>
      </c>
      <c r="H84" s="54">
        <v>0</v>
      </c>
      <c r="I84" s="54">
        <v>0</v>
      </c>
      <c r="J84" s="35"/>
    </row>
    <row r="85" spans="1:10" ht="15.75">
      <c r="A85" s="17" t="s">
        <v>84</v>
      </c>
      <c r="B85" s="54">
        <v>0</v>
      </c>
      <c r="C85" s="54">
        <v>0</v>
      </c>
      <c r="D85" s="54">
        <v>0</v>
      </c>
      <c r="E85" s="54">
        <v>0</v>
      </c>
      <c r="F85" s="54">
        <v>0</v>
      </c>
      <c r="G85" s="24">
        <v>1.4835530735542972</v>
      </c>
      <c r="H85" s="54">
        <v>1.6565087692455311</v>
      </c>
      <c r="I85" s="54">
        <v>0</v>
      </c>
      <c r="J85" s="32"/>
    </row>
    <row r="86" spans="1:10" ht="15.75">
      <c r="A86" s="17" t="s">
        <v>85</v>
      </c>
      <c r="B86" s="54">
        <v>0</v>
      </c>
      <c r="C86" s="54">
        <v>0</v>
      </c>
      <c r="D86" s="54">
        <v>0</v>
      </c>
      <c r="E86" s="54">
        <v>0</v>
      </c>
      <c r="F86" s="54">
        <v>0</v>
      </c>
      <c r="G86" s="54">
        <v>1.623502104403543</v>
      </c>
      <c r="H86" s="54">
        <v>0</v>
      </c>
      <c r="I86" s="54">
        <v>0</v>
      </c>
      <c r="J86" s="35"/>
    </row>
    <row r="87" spans="1:10" ht="15.75">
      <c r="A87" s="17" t="s">
        <v>86</v>
      </c>
      <c r="B87" s="54">
        <v>0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24">
        <v>1.836316687265707</v>
      </c>
      <c r="J87" s="32"/>
    </row>
    <row r="88" spans="1:10" ht="15.75">
      <c r="A88" s="41" t="s">
        <v>87</v>
      </c>
      <c r="B88" s="55">
        <v>0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1.900703027683137</v>
      </c>
      <c r="J88" s="39"/>
    </row>
    <row r="89" spans="1:10" ht="38.25" customHeight="1">
      <c r="A89" s="64" t="s">
        <v>93</v>
      </c>
      <c r="B89" s="65"/>
      <c r="C89" s="65"/>
      <c r="D89" s="65"/>
      <c r="E89" s="65"/>
      <c r="F89" s="65"/>
      <c r="G89" s="65"/>
      <c r="H89" s="65"/>
      <c r="I89" s="65"/>
      <c r="J89" s="65"/>
    </row>
    <row r="90" ht="23.25" customHeight="1">
      <c r="A90" s="49" t="s">
        <v>94</v>
      </c>
    </row>
    <row r="92" spans="2:9" ht="14.25">
      <c r="B92" s="66"/>
      <c r="C92" s="66"/>
      <c r="D92" s="66"/>
      <c r="E92" s="66"/>
      <c r="F92" s="66"/>
      <c r="G92" s="66"/>
      <c r="H92" s="66"/>
      <c r="I92" s="66"/>
    </row>
    <row r="93" ht="14.25">
      <c r="F93" s="51"/>
    </row>
    <row r="94" ht="14.25"/>
    <row r="95" spans="6:7" ht="14.25">
      <c r="F95" s="52"/>
      <c r="G95" s="53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2013-10-11T19:18:15Z</dcterms:modified>
  <cp:category/>
  <cp:version/>
  <cp:contentType/>
  <cp:contentStatus/>
</cp:coreProperties>
</file>