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<sst xmlns="http://schemas.openxmlformats.org/spreadsheetml/2006/main" count="94" uniqueCount="94">
  <si>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</si>
  <si>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</si>
  <si>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</si>
  <si>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</si>
  <si>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</si>
  <si>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</si>
  <si>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</si>
  <si>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</si>
  <si>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</si>
  <si>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</si>
  <si>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</si>
  <si>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</si>
  <si>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</si>
  <si>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</si>
  <si>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</si>
  <si>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</si>
  <si>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</si>
  <si>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</si>
  <si>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</si>
  <si>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</si>
  <si>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</si>
  <si>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</si>
  <si>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</si>
  <si>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</si>
  <si>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</si>
  <si>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</si>
  <si>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</si>
  <si>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</si>
  <si>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</si>
  <si>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</si>
  <si>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</si>
  <si>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</si>
  <si>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</si>
  <si>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</si>
  <si>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</si>
  <si>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</si>
  <si>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</si>
  <si>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</si>
  <si>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</si>
  <si>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</si>
  <si>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</si>
  <si>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</si>
  <si>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</si>
  <si>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</si>
  <si>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</si>
  <si>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</si>
  <si>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</si>
  <si>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</si>
  <si>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</si>
  <si>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</si>
  <si>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</si>
  <si>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</si>
  <si>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</si>
  <si>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</si>
  <si>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</si>
  <si>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</si>
  <si>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</si>
  <si>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</si>
  <si>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</si>
  <si>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</si>
  <si>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</si>
  <si>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</si>
  <si>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</si>
  <si>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</si>
  <si>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</si>
  <si>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</si>
  <si>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</si>
  <si>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</si>
  <si>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</si>
  <si>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</si>
  <si>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</si>
  <si>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</si>
  <si>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</si>
  <si>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</si>
  <si>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</si>
  <si>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</si>
  <si>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</si>
  <si>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</si>
  <si>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</si>
  <si>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</si>
  <si>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</si>
  <si>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</si>
  <si>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</si>
  <si>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</si>
  <si>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</si>
  <si>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</si>
  <si>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</si>
  <si>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</si>
  <si>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</si>
  <si>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</si>
  <si>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</si>
  <si>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</si>
  <si>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</si>
  <si>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OPERAÇÃO 06/10/13 - VENCIMENTO 11/10/13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</si>
</sst>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1">
      <c r="A2" s="62" t="s">
        <v>93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3" t="s">
        <v>18</v>
      </c>
      <c r="B4" s="63" t="s">
        <v>19</v>
      </c>
      <c r="C4" s="63"/>
      <c r="D4" s="63"/>
      <c r="E4" s="63"/>
      <c r="F4" s="63"/>
      <c r="G4" s="63"/>
      <c r="H4" s="63"/>
      <c r="I4" s="63"/>
      <c r="J4" s="64" t="s">
        <v>20</v>
      </c>
    </row>
    <row r="5" spans="1:10" ht="38.25">
      <c r="A5" s="63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3"/>
    </row>
    <row r="6" spans="1:10" ht="15.75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3"/>
    </row>
    <row r="7" spans="1:12" ht="15.75">
      <c r="A7" s="9" t="s">
        <v>21</v>
      </c>
      <c r="B7" s="10">
        <f>B8+B16+B20</f>
        <v>239109</v>
      </c>
      <c r="C7" s="10">
        <f aca="true" t="shared" si="0" ref="C7:I7">C8+C16+C20</f>
        <v>184374</v>
      </c>
      <c r="D7" s="10">
        <f t="shared" si="0"/>
        <v>282554</v>
      </c>
      <c r="E7" s="10">
        <f t="shared" si="0"/>
        <v>348770</v>
      </c>
      <c r="F7" s="10">
        <f t="shared" si="0"/>
        <v>192069</v>
      </c>
      <c r="G7" s="10">
        <f t="shared" si="0"/>
        <v>366521</v>
      </c>
      <c r="H7" s="10">
        <f t="shared" si="0"/>
        <v>223485</v>
      </c>
      <c r="I7" s="10">
        <f t="shared" si="0"/>
        <v>112230</v>
      </c>
      <c r="J7" s="10">
        <f>+J8+J16+J20</f>
        <v>1949112</v>
      </c>
      <c r="L7" s="42"/>
    </row>
    <row r="8" spans="1:10" ht="15.75">
      <c r="A8" s="11" t="s">
        <v>22</v>
      </c>
      <c r="B8" s="12">
        <f>+B9+B12</f>
        <v>133406</v>
      </c>
      <c r="C8" s="12">
        <f>+C9+C12</f>
        <v>109272</v>
      </c>
      <c r="D8" s="12">
        <f aca="true" t="shared" si="1" ref="D8:I8">+D9+D12</f>
        <v>171972</v>
      </c>
      <c r="E8" s="12">
        <f t="shared" si="1"/>
        <v>199415</v>
      </c>
      <c r="F8" s="12">
        <f t="shared" si="1"/>
        <v>111425</v>
      </c>
      <c r="G8" s="12">
        <f t="shared" si="1"/>
        <v>207463</v>
      </c>
      <c r="H8" s="12">
        <f t="shared" si="1"/>
        <v>121805</v>
      </c>
      <c r="I8" s="12">
        <f t="shared" si="1"/>
        <v>67538</v>
      </c>
      <c r="J8" s="12">
        <f>SUM(B8:I8)</f>
        <v>1122296</v>
      </c>
    </row>
    <row r="9" spans="1:10" ht="15.75">
      <c r="A9" s="13" t="s">
        <v>23</v>
      </c>
      <c r="B9" s="14">
        <v>24723</v>
      </c>
      <c r="C9" s="14">
        <v>24632</v>
      </c>
      <c r="D9" s="14">
        <v>29573</v>
      </c>
      <c r="E9" s="14">
        <v>32628</v>
      </c>
      <c r="F9" s="14">
        <v>23956</v>
      </c>
      <c r="G9" s="14">
        <v>32397</v>
      </c>
      <c r="H9" s="14">
        <v>17649</v>
      </c>
      <c r="I9" s="14">
        <v>13425</v>
      </c>
      <c r="J9" s="12">
        <f aca="true" t="shared" si="2" ref="J9:J15">SUM(B9:I9)</f>
        <v>198983</v>
      </c>
    </row>
    <row r="10" spans="1:10" ht="15.75">
      <c r="A10" s="15" t="s">
        <v>24</v>
      </c>
      <c r="B10" s="14">
        <f>+B9-B11</f>
        <v>24723</v>
      </c>
      <c r="C10" s="14">
        <f aca="true" t="shared" si="3" ref="C10:I10">+C9-C11</f>
        <v>24632</v>
      </c>
      <c r="D10" s="14">
        <f t="shared" si="3"/>
        <v>29573</v>
      </c>
      <c r="E10" s="14">
        <f t="shared" si="3"/>
        <v>32628</v>
      </c>
      <c r="F10" s="14">
        <f t="shared" si="3"/>
        <v>23956</v>
      </c>
      <c r="G10" s="14">
        <f t="shared" si="3"/>
        <v>32397</v>
      </c>
      <c r="H10" s="14">
        <f t="shared" si="3"/>
        <v>17649</v>
      </c>
      <c r="I10" s="14">
        <f t="shared" si="3"/>
        <v>13425</v>
      </c>
      <c r="J10" s="12">
        <f t="shared" si="2"/>
        <v>198983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108683</v>
      </c>
      <c r="C12" s="14">
        <f aca="true" t="shared" si="4" ref="C12:I12">C13+C14+C15</f>
        <v>84640</v>
      </c>
      <c r="D12" s="14">
        <f t="shared" si="4"/>
        <v>142399</v>
      </c>
      <c r="E12" s="14">
        <f t="shared" si="4"/>
        <v>166787</v>
      </c>
      <c r="F12" s="14">
        <f t="shared" si="4"/>
        <v>87469</v>
      </c>
      <c r="G12" s="14">
        <f t="shared" si="4"/>
        <v>175066</v>
      </c>
      <c r="H12" s="14">
        <f t="shared" si="4"/>
        <v>104156</v>
      </c>
      <c r="I12" s="14">
        <f t="shared" si="4"/>
        <v>54113</v>
      </c>
      <c r="J12" s="12">
        <f t="shared" si="2"/>
        <v>923313</v>
      </c>
    </row>
    <row r="13" spans="1:10" ht="15.75">
      <c r="A13" s="15" t="s">
        <v>27</v>
      </c>
      <c r="B13" s="14">
        <v>44441</v>
      </c>
      <c r="C13" s="14">
        <v>36397</v>
      </c>
      <c r="D13" s="14">
        <v>60520</v>
      </c>
      <c r="E13" s="14">
        <v>70814</v>
      </c>
      <c r="F13" s="14">
        <v>38448</v>
      </c>
      <c r="G13" s="14">
        <v>74283</v>
      </c>
      <c r="H13" s="14">
        <v>43191</v>
      </c>
      <c r="I13" s="14">
        <v>21927</v>
      </c>
      <c r="J13" s="12">
        <f t="shared" si="2"/>
        <v>390021</v>
      </c>
    </row>
    <row r="14" spans="1:10" ht="15.75">
      <c r="A14" s="15" t="s">
        <v>28</v>
      </c>
      <c r="B14" s="14">
        <v>49486</v>
      </c>
      <c r="C14" s="14">
        <v>35853</v>
      </c>
      <c r="D14" s="14">
        <v>64023</v>
      </c>
      <c r="E14" s="14">
        <v>73188</v>
      </c>
      <c r="F14" s="14">
        <v>37629</v>
      </c>
      <c r="G14" s="14">
        <v>79022</v>
      </c>
      <c r="H14" s="14">
        <v>49015</v>
      </c>
      <c r="I14" s="14">
        <v>26559</v>
      </c>
      <c r="J14" s="12">
        <f t="shared" si="2"/>
        <v>414775</v>
      </c>
    </row>
    <row r="15" spans="1:10" ht="15.75">
      <c r="A15" s="15" t="s">
        <v>29</v>
      </c>
      <c r="B15" s="14">
        <v>14756</v>
      </c>
      <c r="C15" s="14">
        <v>12390</v>
      </c>
      <c r="D15" s="14">
        <v>17856</v>
      </c>
      <c r="E15" s="14">
        <v>22785</v>
      </c>
      <c r="F15" s="14">
        <v>11392</v>
      </c>
      <c r="G15" s="14">
        <v>21761</v>
      </c>
      <c r="H15" s="14">
        <v>11950</v>
      </c>
      <c r="I15" s="14">
        <v>5627</v>
      </c>
      <c r="J15" s="12">
        <f t="shared" si="2"/>
        <v>118517</v>
      </c>
    </row>
    <row r="16" spans="1:10" ht="15.75">
      <c r="A16" s="17" t="s">
        <v>30</v>
      </c>
      <c r="B16" s="18">
        <f>B17+B18+B19</f>
        <v>76833</v>
      </c>
      <c r="C16" s="18">
        <f aca="true" t="shared" si="5" ref="C16:I16">C17+C18+C19</f>
        <v>51893</v>
      </c>
      <c r="D16" s="18">
        <f t="shared" si="5"/>
        <v>72974</v>
      </c>
      <c r="E16" s="18">
        <f t="shared" si="5"/>
        <v>98900</v>
      </c>
      <c r="F16" s="18">
        <f t="shared" si="5"/>
        <v>55121</v>
      </c>
      <c r="G16" s="18">
        <f t="shared" si="5"/>
        <v>118352</v>
      </c>
      <c r="H16" s="18">
        <f t="shared" si="5"/>
        <v>82589</v>
      </c>
      <c r="I16" s="18">
        <f t="shared" si="5"/>
        <v>36326</v>
      </c>
      <c r="J16" s="12">
        <f aca="true" t="shared" si="6" ref="J16:J22">SUM(B16:I16)</f>
        <v>592988</v>
      </c>
    </row>
    <row r="17" spans="1:10" ht="18.75" customHeight="1">
      <c r="A17" s="13" t="s">
        <v>31</v>
      </c>
      <c r="B17" s="14">
        <v>37720</v>
      </c>
      <c r="C17" s="14">
        <v>28313</v>
      </c>
      <c r="D17" s="14">
        <v>36568</v>
      </c>
      <c r="E17" s="14">
        <v>50651</v>
      </c>
      <c r="F17" s="14">
        <v>30212</v>
      </c>
      <c r="G17" s="14">
        <v>60692</v>
      </c>
      <c r="H17" s="14">
        <v>40884</v>
      </c>
      <c r="I17" s="14">
        <v>18403</v>
      </c>
      <c r="J17" s="12">
        <f t="shared" si="6"/>
        <v>303443</v>
      </c>
    </row>
    <row r="18" spans="1:10" ht="18.75" customHeight="1">
      <c r="A18" s="13" t="s">
        <v>32</v>
      </c>
      <c r="B18" s="14">
        <v>30465</v>
      </c>
      <c r="C18" s="14">
        <v>17546</v>
      </c>
      <c r="D18" s="14">
        <v>28685</v>
      </c>
      <c r="E18" s="14">
        <v>36997</v>
      </c>
      <c r="F18" s="14">
        <v>19404</v>
      </c>
      <c r="G18" s="14">
        <v>45931</v>
      </c>
      <c r="H18" s="14">
        <v>34271</v>
      </c>
      <c r="I18" s="14">
        <v>14987</v>
      </c>
      <c r="J18" s="12">
        <f t="shared" si="6"/>
        <v>228286</v>
      </c>
    </row>
    <row r="19" spans="1:10" ht="18.75" customHeight="1">
      <c r="A19" s="13" t="s">
        <v>33</v>
      </c>
      <c r="B19" s="14">
        <v>8648</v>
      </c>
      <c r="C19" s="14">
        <v>6034</v>
      </c>
      <c r="D19" s="14">
        <v>7721</v>
      </c>
      <c r="E19" s="14">
        <v>11252</v>
      </c>
      <c r="F19" s="14">
        <v>5505</v>
      </c>
      <c r="G19" s="14">
        <v>11729</v>
      </c>
      <c r="H19" s="14">
        <v>7434</v>
      </c>
      <c r="I19" s="14">
        <v>2936</v>
      </c>
      <c r="J19" s="12">
        <f t="shared" si="6"/>
        <v>61259</v>
      </c>
    </row>
    <row r="20" spans="1:10" ht="18.75" customHeight="1">
      <c r="A20" s="17" t="s">
        <v>34</v>
      </c>
      <c r="B20" s="14">
        <f>B21+B22</f>
        <v>28870</v>
      </c>
      <c r="C20" s="14">
        <f aca="true" t="shared" si="7" ref="C20:I20">C21+C22</f>
        <v>23209</v>
      </c>
      <c r="D20" s="14">
        <f t="shared" si="7"/>
        <v>37608</v>
      </c>
      <c r="E20" s="14">
        <f t="shared" si="7"/>
        <v>50455</v>
      </c>
      <c r="F20" s="14">
        <f t="shared" si="7"/>
        <v>25523</v>
      </c>
      <c r="G20" s="14">
        <f t="shared" si="7"/>
        <v>40706</v>
      </c>
      <c r="H20" s="14">
        <f t="shared" si="7"/>
        <v>19091</v>
      </c>
      <c r="I20" s="14">
        <f t="shared" si="7"/>
        <v>8366</v>
      </c>
      <c r="J20" s="12">
        <f t="shared" si="6"/>
        <v>233828</v>
      </c>
    </row>
    <row r="21" spans="1:10" ht="18.75" customHeight="1">
      <c r="A21" s="13" t="s">
        <v>35</v>
      </c>
      <c r="B21" s="14">
        <v>16456</v>
      </c>
      <c r="C21" s="14">
        <v>13229</v>
      </c>
      <c r="D21" s="14">
        <v>21437</v>
      </c>
      <c r="E21" s="14">
        <v>28759</v>
      </c>
      <c r="F21" s="14">
        <v>14548</v>
      </c>
      <c r="G21" s="14">
        <v>23202</v>
      </c>
      <c r="H21" s="14">
        <v>10882</v>
      </c>
      <c r="I21" s="14">
        <v>4769</v>
      </c>
      <c r="J21" s="12">
        <f t="shared" si="6"/>
        <v>133282</v>
      </c>
    </row>
    <row r="22" spans="1:10" ht="18.75" customHeight="1">
      <c r="A22" s="13" t="s">
        <v>36</v>
      </c>
      <c r="B22" s="14">
        <v>12414</v>
      </c>
      <c r="C22" s="14">
        <v>9980</v>
      </c>
      <c r="D22" s="14">
        <v>16171</v>
      </c>
      <c r="E22" s="14">
        <v>21696</v>
      </c>
      <c r="F22" s="14">
        <v>10975</v>
      </c>
      <c r="G22" s="14">
        <v>17504</v>
      </c>
      <c r="H22" s="14">
        <v>8209</v>
      </c>
      <c r="I22" s="14">
        <v>3597</v>
      </c>
      <c r="J22" s="12">
        <f t="shared" si="6"/>
        <v>100546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0.9729</v>
      </c>
      <c r="C25" s="22">
        <v>0.9858</v>
      </c>
      <c r="D25" s="22">
        <v>1</v>
      </c>
      <c r="E25" s="22">
        <v>1</v>
      </c>
      <c r="F25" s="22">
        <v>1</v>
      </c>
      <c r="G25" s="22">
        <v>1</v>
      </c>
      <c r="H25" s="22">
        <v>0.9371</v>
      </c>
      <c r="I25" s="22">
        <v>0.9858</v>
      </c>
      <c r="J25" s="21"/>
    </row>
    <row r="26" spans="1:10" ht="18.75" customHeight="1">
      <c r="A26" s="17" t="s">
        <v>38</v>
      </c>
      <c r="B26" s="23">
        <v>0.8486</v>
      </c>
      <c r="C26" s="23">
        <v>0.7947</v>
      </c>
      <c r="D26" s="23">
        <v>0.8068</v>
      </c>
      <c r="E26" s="23">
        <v>0.8115</v>
      </c>
      <c r="F26" s="23">
        <v>0.7609</v>
      </c>
      <c r="G26" s="23">
        <v>0.735</v>
      </c>
      <c r="H26" s="23">
        <v>0.6524</v>
      </c>
      <c r="I26" s="24">
        <v>0.8646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72</v>
      </c>
      <c r="B28" s="23">
        <f>(((+B$8+B$16)*B$25)+(B$20*B$26))/B$7</f>
        <v>0.9578920287400307</v>
      </c>
      <c r="C28" s="23">
        <f aca="true" t="shared" si="8" ref="C28:I28">(((+C$8+C$16)*C$25)+(C$20*C$26))/C$7</f>
        <v>0.9617443310878974</v>
      </c>
      <c r="D28" s="23">
        <f t="shared" si="8"/>
        <v>0.9742850371964297</v>
      </c>
      <c r="E28" s="23">
        <f t="shared" si="8"/>
        <v>0.9727305459185136</v>
      </c>
      <c r="F28" s="23">
        <f t="shared" si="8"/>
        <v>0.9682273073739124</v>
      </c>
      <c r="G28" s="23">
        <f t="shared" si="8"/>
        <v>0.9705689714914015</v>
      </c>
      <c r="H28" s="23">
        <f t="shared" si="8"/>
        <v>0.9127797650849052</v>
      </c>
      <c r="I28" s="23">
        <f t="shared" si="8"/>
        <v>0.9767653461641272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1.5644</v>
      </c>
      <c r="C30" s="26">
        <v>1.5382</v>
      </c>
      <c r="D30" s="26">
        <v>1.554</v>
      </c>
      <c r="E30" s="26">
        <v>1.5532</v>
      </c>
      <c r="F30" s="26">
        <v>1.5116</v>
      </c>
      <c r="G30" s="26">
        <v>1.5844</v>
      </c>
      <c r="H30" s="26">
        <v>1.8156</v>
      </c>
      <c r="I30" s="26">
        <v>1.9205</v>
      </c>
      <c r="J30" s="27"/>
    </row>
    <row r="31" spans="1:10" ht="18.75" customHeight="1">
      <c r="A31" s="17" t="s">
        <v>73</v>
      </c>
      <c r="B31" s="26">
        <f>B28*B30</f>
        <v>1.498526289760904</v>
      </c>
      <c r="C31" s="26">
        <f aca="true" t="shared" si="9" ref="C31:I31">C28*C30</f>
        <v>1.4793551300794037</v>
      </c>
      <c r="D31" s="26">
        <f t="shared" si="9"/>
        <v>1.5140389478032517</v>
      </c>
      <c r="E31" s="26">
        <f t="shared" si="9"/>
        <v>1.5108450839206353</v>
      </c>
      <c r="F31" s="26">
        <f t="shared" si="9"/>
        <v>1.463572397826406</v>
      </c>
      <c r="G31" s="26">
        <f t="shared" si="9"/>
        <v>1.5377694784309766</v>
      </c>
      <c r="H31" s="26">
        <f t="shared" si="9"/>
        <v>1.657242941488154</v>
      </c>
      <c r="I31" s="26">
        <f t="shared" si="9"/>
        <v>1.8758778473082065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90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8">
        <v>0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358311.12</v>
      </c>
      <c r="C37" s="29">
        <f aca="true" t="shared" si="12" ref="C37:I37">+C38+C39</f>
        <v>272754.62</v>
      </c>
      <c r="D37" s="29">
        <f t="shared" si="12"/>
        <v>427797.76</v>
      </c>
      <c r="E37" s="29">
        <f t="shared" si="12"/>
        <v>526937.44</v>
      </c>
      <c r="F37" s="29">
        <f t="shared" si="12"/>
        <v>281106.89</v>
      </c>
      <c r="G37" s="29">
        <f t="shared" si="12"/>
        <v>563624.81</v>
      </c>
      <c r="H37" s="29">
        <f t="shared" si="12"/>
        <v>370368.94</v>
      </c>
      <c r="I37" s="29">
        <f t="shared" si="12"/>
        <v>210529.77</v>
      </c>
      <c r="J37" s="29">
        <f t="shared" si="11"/>
        <v>3011431.35</v>
      </c>
      <c r="L37" s="43"/>
      <c r="M37" s="43"/>
    </row>
    <row r="38" spans="1:10" ht="15.75">
      <c r="A38" s="17" t="s">
        <v>74</v>
      </c>
      <c r="B38" s="30">
        <f>ROUND(+B7*B31,2)</f>
        <v>358311.12</v>
      </c>
      <c r="C38" s="30">
        <f aca="true" t="shared" si="13" ref="C38:I38">ROUND(+C7*C31,2)</f>
        <v>272754.62</v>
      </c>
      <c r="D38" s="30">
        <f t="shared" si="13"/>
        <v>427797.76</v>
      </c>
      <c r="E38" s="30">
        <f t="shared" si="13"/>
        <v>526937.44</v>
      </c>
      <c r="F38" s="30">
        <f t="shared" si="13"/>
        <v>281106.89</v>
      </c>
      <c r="G38" s="30">
        <f t="shared" si="13"/>
        <v>563624.81</v>
      </c>
      <c r="H38" s="30">
        <f t="shared" si="13"/>
        <v>370368.94</v>
      </c>
      <c r="I38" s="30">
        <f t="shared" si="13"/>
        <v>210529.77</v>
      </c>
      <c r="J38" s="30">
        <f>SUM(B38:I38)</f>
        <v>3011431.35</v>
      </c>
    </row>
    <row r="39" spans="1:12" ht="15.75">
      <c r="A39" s="17" t="s">
        <v>43</v>
      </c>
      <c r="B39" s="57">
        <f>+B33</f>
        <v>0</v>
      </c>
      <c r="C39" s="57">
        <f aca="true" t="shared" si="14" ref="C39:I39">+C33</f>
        <v>0</v>
      </c>
      <c r="D39" s="57">
        <f t="shared" si="14"/>
        <v>0</v>
      </c>
      <c r="E39" s="57">
        <f t="shared" si="14"/>
        <v>0</v>
      </c>
      <c r="F39" s="57">
        <f t="shared" si="14"/>
        <v>0</v>
      </c>
      <c r="G39" s="57">
        <f t="shared" si="14"/>
        <v>0</v>
      </c>
      <c r="H39" s="57">
        <f t="shared" si="14"/>
        <v>0</v>
      </c>
      <c r="I39" s="57">
        <f t="shared" si="14"/>
        <v>0</v>
      </c>
      <c r="J39" s="57">
        <f t="shared" si="11"/>
        <v>0</v>
      </c>
      <c r="L39" s="65"/>
    </row>
    <row r="40" spans="1:12" ht="15.75">
      <c r="A40" s="2"/>
      <c r="B40" s="22"/>
      <c r="C40" s="21"/>
      <c r="D40" s="21"/>
      <c r="E40" s="27"/>
      <c r="F40" s="21"/>
      <c r="G40" s="21"/>
      <c r="H40" s="21"/>
      <c r="I40" s="21"/>
      <c r="J40" s="27"/>
      <c r="L40" s="65"/>
    </row>
    <row r="41" spans="1:12" ht="15.75">
      <c r="A41" s="2" t="s">
        <v>91</v>
      </c>
      <c r="B41" s="31">
        <f aca="true" t="shared" si="15" ref="B41:J41">+B42+B45+B51</f>
        <v>-74169</v>
      </c>
      <c r="C41" s="31">
        <f t="shared" si="15"/>
        <v>-73896</v>
      </c>
      <c r="D41" s="31">
        <f t="shared" si="15"/>
        <v>-88719</v>
      </c>
      <c r="E41" s="31">
        <f t="shared" si="15"/>
        <v>-97884</v>
      </c>
      <c r="F41" s="31">
        <f t="shared" si="15"/>
        <v>-71868</v>
      </c>
      <c r="G41" s="31">
        <f t="shared" si="15"/>
        <v>-97191</v>
      </c>
      <c r="H41" s="31">
        <f t="shared" si="15"/>
        <v>-52947</v>
      </c>
      <c r="I41" s="31">
        <f t="shared" si="15"/>
        <v>-40275</v>
      </c>
      <c r="J41" s="31">
        <f t="shared" si="15"/>
        <v>-596949</v>
      </c>
      <c r="L41" s="42"/>
    </row>
    <row r="42" spans="1:12" ht="15.75">
      <c r="A42" s="17" t="s">
        <v>44</v>
      </c>
      <c r="B42" s="32">
        <f>B43+B44</f>
        <v>-74169</v>
      </c>
      <c r="C42" s="32">
        <f aca="true" t="shared" si="16" ref="C42:I42">C43+C44</f>
        <v>-73896</v>
      </c>
      <c r="D42" s="32">
        <f t="shared" si="16"/>
        <v>-88719</v>
      </c>
      <c r="E42" s="32">
        <f t="shared" si="16"/>
        <v>-97884</v>
      </c>
      <c r="F42" s="32">
        <f t="shared" si="16"/>
        <v>-71868</v>
      </c>
      <c r="G42" s="32">
        <f t="shared" si="16"/>
        <v>-97191</v>
      </c>
      <c r="H42" s="32">
        <f t="shared" si="16"/>
        <v>-52947</v>
      </c>
      <c r="I42" s="32">
        <f t="shared" si="16"/>
        <v>-40275</v>
      </c>
      <c r="J42" s="31">
        <f t="shared" si="11"/>
        <v>-596949</v>
      </c>
      <c r="L42" s="43"/>
    </row>
    <row r="43" spans="1:12" ht="15.75">
      <c r="A43" s="13" t="s">
        <v>69</v>
      </c>
      <c r="B43" s="20">
        <f aca="true" t="shared" si="17" ref="B43:I43">ROUND(-B9*$D$3,2)</f>
        <v>-74169</v>
      </c>
      <c r="C43" s="20">
        <f t="shared" si="17"/>
        <v>-73896</v>
      </c>
      <c r="D43" s="20">
        <f t="shared" si="17"/>
        <v>-88719</v>
      </c>
      <c r="E43" s="20">
        <f t="shared" si="17"/>
        <v>-97884</v>
      </c>
      <c r="F43" s="20">
        <f t="shared" si="17"/>
        <v>-71868</v>
      </c>
      <c r="G43" s="20">
        <f t="shared" si="17"/>
        <v>-97191</v>
      </c>
      <c r="H43" s="20">
        <f t="shared" si="17"/>
        <v>-52947</v>
      </c>
      <c r="I43" s="20">
        <f t="shared" si="17"/>
        <v>-40275</v>
      </c>
      <c r="J43" s="57">
        <f t="shared" si="11"/>
        <v>-596949</v>
      </c>
      <c r="L43" s="43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7">
        <f>SUM(B44:I44)</f>
        <v>0</v>
      </c>
      <c r="L44" s="43"/>
    </row>
    <row r="45" spans="1:12" ht="15.75">
      <c r="A45" s="17" t="s">
        <v>45</v>
      </c>
      <c r="B45" s="32">
        <f aca="true" t="shared" si="19" ref="B45:J45">SUM(B46:B50)</f>
        <v>0</v>
      </c>
      <c r="C45" s="32">
        <f t="shared" si="19"/>
        <v>0</v>
      </c>
      <c r="D45" s="32">
        <f t="shared" si="19"/>
        <v>0</v>
      </c>
      <c r="E45" s="32">
        <f t="shared" si="19"/>
        <v>0</v>
      </c>
      <c r="F45" s="32">
        <f t="shared" si="19"/>
        <v>0</v>
      </c>
      <c r="G45" s="32">
        <f t="shared" si="19"/>
        <v>0</v>
      </c>
      <c r="H45" s="32">
        <f t="shared" si="19"/>
        <v>0</v>
      </c>
      <c r="I45" s="32">
        <f t="shared" si="19"/>
        <v>0</v>
      </c>
      <c r="J45" s="32">
        <f t="shared" si="19"/>
        <v>0</v>
      </c>
      <c r="L45" s="50"/>
    </row>
    <row r="46" spans="1:10" ht="15.75">
      <c r="A46" s="13" t="s">
        <v>62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f t="shared" si="11"/>
        <v>0</v>
      </c>
    </row>
    <row r="47" spans="1:10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1"/>
        <v>0</v>
      </c>
    </row>
    <row r="48" spans="1:10" ht="15.75">
      <c r="A48" s="13" t="s">
        <v>64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1"/>
        <v>0</v>
      </c>
    </row>
    <row r="49" spans="1:10" ht="15.75">
      <c r="A49" s="13" t="s">
        <v>65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1"/>
        <v>0</v>
      </c>
    </row>
    <row r="50" spans="1:10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1"/>
        <v>0</v>
      </c>
    </row>
    <row r="51" spans="1:10" ht="15.75">
      <c r="A51" s="17" t="s">
        <v>70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27">
        <f t="shared" si="11"/>
        <v>0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46</v>
      </c>
      <c r="B53" s="35">
        <f aca="true" t="shared" si="20" ref="B53:I53">+B37+B41</f>
        <v>284142.12</v>
      </c>
      <c r="C53" s="35">
        <f t="shared" si="20"/>
        <v>198858.62</v>
      </c>
      <c r="D53" s="35">
        <f t="shared" si="20"/>
        <v>339078.76</v>
      </c>
      <c r="E53" s="35">
        <f t="shared" si="20"/>
        <v>429053.43999999994</v>
      </c>
      <c r="F53" s="35">
        <f t="shared" si="20"/>
        <v>209238.89</v>
      </c>
      <c r="G53" s="35">
        <f t="shared" si="20"/>
        <v>466433.81000000006</v>
      </c>
      <c r="H53" s="35">
        <f t="shared" si="20"/>
        <v>317421.94</v>
      </c>
      <c r="I53" s="35">
        <f t="shared" si="20"/>
        <v>170254.77</v>
      </c>
      <c r="J53" s="35">
        <f>SUM(B53:I53)</f>
        <v>2414482.35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2414482.33</v>
      </c>
      <c r="L56" s="43"/>
    </row>
    <row r="57" spans="1:10" ht="17.25" customHeight="1">
      <c r="A57" s="17" t="s">
        <v>48</v>
      </c>
      <c r="B57" s="45">
        <v>58496.93</v>
      </c>
      <c r="C57" s="45">
        <v>55390.9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113887.83</v>
      </c>
    </row>
    <row r="58" spans="1:10" ht="17.25" customHeight="1">
      <c r="A58" s="17" t="s">
        <v>54</v>
      </c>
      <c r="B58" s="45">
        <v>225645.2</v>
      </c>
      <c r="C58" s="45">
        <v>143467.72</v>
      </c>
      <c r="D58" s="44">
        <v>0</v>
      </c>
      <c r="E58" s="45">
        <v>198151.68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567264.6000000001</v>
      </c>
    </row>
    <row r="59" spans="1:10" ht="17.25" customHeight="1">
      <c r="A59" s="17" t="s">
        <v>55</v>
      </c>
      <c r="B59" s="44">
        <v>0</v>
      </c>
      <c r="C59" s="44">
        <v>0</v>
      </c>
      <c r="D59" s="32">
        <v>133277.07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21"/>
        <v>133277.07</v>
      </c>
    </row>
    <row r="60" spans="1:10" ht="17.25" customHeight="1">
      <c r="A60" s="17" t="s">
        <v>56</v>
      </c>
      <c r="B60" s="44">
        <v>0</v>
      </c>
      <c r="C60" s="44">
        <v>0</v>
      </c>
      <c r="D60" s="45">
        <v>137598.59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1"/>
        <v>137598.59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45541.91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45541.91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22661.19</v>
      </c>
      <c r="E62" s="44">
        <v>0</v>
      </c>
      <c r="F62" s="45">
        <v>25750.52</v>
      </c>
      <c r="G62" s="44">
        <v>0</v>
      </c>
      <c r="H62" s="44">
        <v>0</v>
      </c>
      <c r="I62" s="44">
        <v>0</v>
      </c>
      <c r="J62" s="35">
        <f t="shared" si="21"/>
        <v>48411.71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45">
        <v>134492.59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1"/>
        <v>134492.59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83524.84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1"/>
        <v>83524.84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12884.32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12884.32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183488.36</v>
      </c>
      <c r="G66" s="44">
        <v>0</v>
      </c>
      <c r="H66" s="44">
        <v>0</v>
      </c>
      <c r="I66" s="44">
        <v>0</v>
      </c>
      <c r="J66" s="35">
        <f t="shared" si="21"/>
        <v>183488.36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264075.47</v>
      </c>
      <c r="H67" s="45">
        <v>317421.93</v>
      </c>
      <c r="I67" s="44">
        <v>0</v>
      </c>
      <c r="J67" s="32">
        <f t="shared" si="21"/>
        <v>581497.3999999999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202358.34</v>
      </c>
      <c r="H68" s="44">
        <v>0</v>
      </c>
      <c r="I68" s="44">
        <v>0</v>
      </c>
      <c r="J68" s="35">
        <f t="shared" si="21"/>
        <v>202358.34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55603.42</v>
      </c>
      <c r="J69" s="32">
        <f t="shared" si="21"/>
        <v>55603.42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114651.35</v>
      </c>
      <c r="J70" s="35">
        <f t="shared" si="21"/>
        <v>114651.35</v>
      </c>
    </row>
    <row r="71" spans="1:10" ht="17.25" customHeight="1">
      <c r="A71" s="41" t="s">
        <v>67</v>
      </c>
      <c r="B71" s="39">
        <v>0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f>SUM(B71:I71)</f>
        <v>0</v>
      </c>
    </row>
    <row r="72" spans="1:10" ht="17.25" customHeight="1">
      <c r="A72" s="59"/>
      <c r="B72" s="60">
        <v>0</v>
      </c>
      <c r="C72" s="60">
        <v>0</v>
      </c>
      <c r="D72" s="60">
        <v>0</v>
      </c>
      <c r="E72" s="60">
        <v>0</v>
      </c>
      <c r="F72" s="60">
        <v>0</v>
      </c>
      <c r="G72" s="60">
        <v>0</v>
      </c>
      <c r="H72" s="60">
        <v>0</v>
      </c>
      <c r="I72" s="60">
        <v>0</v>
      </c>
      <c r="J72" s="60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92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75</v>
      </c>
      <c r="B75" s="55">
        <v>1.583684031686028</v>
      </c>
      <c r="C75" s="55">
        <v>1.5585336491020327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35"/>
    </row>
    <row r="76" spans="1:10" ht="15.75">
      <c r="A76" s="17" t="s">
        <v>76</v>
      </c>
      <c r="B76" s="55">
        <v>1.4776442282655113</v>
      </c>
      <c r="C76" s="55">
        <v>1.449348710584575</v>
      </c>
      <c r="D76" s="55"/>
      <c r="E76" s="55">
        <v>1.5400737410071943</v>
      </c>
      <c r="F76" s="55">
        <v>0</v>
      </c>
      <c r="G76" s="55">
        <v>0</v>
      </c>
      <c r="H76" s="55">
        <v>0</v>
      </c>
      <c r="I76" s="55">
        <v>0</v>
      </c>
      <c r="J76" s="35"/>
    </row>
    <row r="77" spans="1:10" ht="15.75">
      <c r="A77" s="17" t="s">
        <v>77</v>
      </c>
      <c r="B77" s="55">
        <v>0</v>
      </c>
      <c r="C77" s="55">
        <v>0</v>
      </c>
      <c r="D77" s="24">
        <v>1.417243391634597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32"/>
    </row>
    <row r="78" spans="1:10" ht="15.75">
      <c r="A78" s="17" t="s">
        <v>78</v>
      </c>
      <c r="B78" s="55">
        <v>0</v>
      </c>
      <c r="C78" s="55">
        <v>0</v>
      </c>
      <c r="D78" s="55">
        <v>1.4874401887101079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35"/>
    </row>
    <row r="79" spans="1:10" ht="15.75">
      <c r="A79" s="17" t="s">
        <v>79</v>
      </c>
      <c r="B79" s="55">
        <v>0</v>
      </c>
      <c r="C79" s="55">
        <v>0</v>
      </c>
      <c r="D79" s="55">
        <v>1.9023710128900715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2"/>
    </row>
    <row r="80" spans="1:10" ht="15.75">
      <c r="A80" s="17" t="s">
        <v>80</v>
      </c>
      <c r="B80" s="55">
        <v>0</v>
      </c>
      <c r="C80" s="55">
        <v>0</v>
      </c>
      <c r="D80" s="55">
        <v>1.6929386926078358</v>
      </c>
      <c r="E80" s="55">
        <v>0</v>
      </c>
      <c r="F80" s="55">
        <v>1.5334240013685743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81</v>
      </c>
      <c r="B81" s="55">
        <v>0</v>
      </c>
      <c r="C81" s="55">
        <v>0</v>
      </c>
      <c r="D81" s="55">
        <v>0</v>
      </c>
      <c r="E81" s="55">
        <v>1.4896070155775243</v>
      </c>
      <c r="F81" s="55"/>
      <c r="G81" s="55">
        <v>0</v>
      </c>
      <c r="H81" s="55">
        <v>0</v>
      </c>
      <c r="I81" s="55">
        <v>0</v>
      </c>
      <c r="J81" s="35"/>
    </row>
    <row r="82" spans="1:10" ht="15.75">
      <c r="A82" s="17" t="s">
        <v>82</v>
      </c>
      <c r="B82" s="55">
        <v>0</v>
      </c>
      <c r="C82" s="55">
        <v>0</v>
      </c>
      <c r="D82" s="55">
        <v>0</v>
      </c>
      <c r="E82" s="55">
        <v>1.4856457618670655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83</v>
      </c>
      <c r="B83" s="55">
        <v>0</v>
      </c>
      <c r="C83" s="55">
        <v>0</v>
      </c>
      <c r="D83" s="55">
        <v>0</v>
      </c>
      <c r="E83" s="24">
        <v>1.4728117680127426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84</v>
      </c>
      <c r="B84" s="55">
        <v>0</v>
      </c>
      <c r="C84" s="55">
        <v>0</v>
      </c>
      <c r="D84" s="55">
        <v>0</v>
      </c>
      <c r="E84" s="55">
        <v>0</v>
      </c>
      <c r="F84" s="55">
        <v>1.453890104157404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85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24">
        <v>1.4788530075890867</v>
      </c>
      <c r="H85" s="55">
        <v>1.6572429022082018</v>
      </c>
      <c r="I85" s="55">
        <v>0</v>
      </c>
      <c r="J85" s="32"/>
    </row>
    <row r="86" spans="1:10" ht="15.75">
      <c r="A86" s="17" t="s">
        <v>86</v>
      </c>
      <c r="B86" s="55">
        <v>0</v>
      </c>
      <c r="C86" s="55">
        <v>0</v>
      </c>
      <c r="D86" s="55">
        <v>0</v>
      </c>
      <c r="E86" s="55">
        <v>0</v>
      </c>
      <c r="F86" s="55">
        <v>0</v>
      </c>
      <c r="G86" s="55">
        <v>1.615583542284021</v>
      </c>
      <c r="H86" s="55">
        <v>0</v>
      </c>
      <c r="I86" s="55">
        <v>0</v>
      </c>
      <c r="J86" s="35"/>
    </row>
    <row r="87" spans="1:10" ht="15.75">
      <c r="A87" s="17" t="s">
        <v>87</v>
      </c>
      <c r="B87" s="55">
        <v>0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24">
        <v>1.83456068709329</v>
      </c>
      <c r="J87" s="32"/>
    </row>
    <row r="88" spans="1:10" ht="15.75">
      <c r="A88" s="41" t="s">
        <v>88</v>
      </c>
      <c r="B88" s="56">
        <v>0</v>
      </c>
      <c r="C88" s="56">
        <v>0</v>
      </c>
      <c r="D88" s="56">
        <v>0</v>
      </c>
      <c r="E88" s="56">
        <v>0</v>
      </c>
      <c r="F88" s="56">
        <v>0</v>
      </c>
      <c r="G88" s="56">
        <v>0</v>
      </c>
      <c r="H88" s="56">
        <v>0</v>
      </c>
      <c r="I88" s="56">
        <v>1.8969928506994467</v>
      </c>
      <c r="J88" s="39"/>
    </row>
    <row r="89" ht="15.75">
      <c r="A89" s="49" t="s">
        <v>89</v>
      </c>
    </row>
    <row r="92" ht="14.25">
      <c r="B92" s="51"/>
    </row>
    <row r="93" ht="14.25">
      <c r="F93" s="52"/>
    </row>
    <row r="94" ht="14.25"/>
    <row r="95" spans="6:7" ht="14.25">
      <c r="F95" s="53"/>
      <c r="G95" s="54"/>
    </row>
  </sheetData>
  <sheetProtection/>
  <mergeCells count="6"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2013-10-10T19:53:17Z</dcterms:modified>
  <cp:category/>
  <cp:version/>
  <cp:contentType/>
  <cp:contentStatus/>
</cp:coreProperties>
</file>