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<sst xmlns="http://schemas.openxmlformats.org/spreadsheetml/2006/main" count="95" uniqueCount="95">
  <si>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</si>
  <si>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</si>
  <si>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</si>
  <si>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</si>
  <si>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</si>
  <si>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</si>
  <si>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</si>
  <si>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</si>
  <si>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</si>
  <si>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</si>
  <si>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</si>
  <si>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</si>
  <si>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</si>
  <si>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</si>
  <si>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</si>
  <si>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</si>
  <si>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</si>
  <si>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</si>
  <si>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</si>
  <si>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</si>
  <si>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</si>
  <si>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</si>
  <si>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</si>
  <si>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</si>
  <si>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</si>
  <si>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</si>
  <si>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</si>
  <si>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</si>
  <si>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</si>
  <si>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</si>
  <si>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</si>
  <si>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</si>
  <si>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</si>
  <si>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</si>
  <si>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</si>
  <si>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</si>
  <si>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</si>
  <si>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</si>
  <si>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</si>
  <si>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</si>
  <si>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</si>
  <si>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</si>
  <si>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</si>
  <si>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</si>
  <si>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</si>
  <si>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</si>
  <si>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</si>
  <si>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</si>
  <si>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</si>
  <si>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</si>
  <si>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</si>
  <si>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</si>
  <si>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</si>
  <si>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</si>
  <si>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</si>
  <si>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</si>
  <si>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</si>
  <si>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</si>
  <si>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</si>
  <si>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</si>
  <si>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</si>
  <si>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</si>
  <si>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</si>
  <si>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</si>
  <si>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</si>
  <si>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</si>
  <si>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</si>
  <si>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</si>
  <si>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</si>
  <si>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</si>
  <si>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</si>
  <si>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</si>
  <si>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</si>
  <si>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</si>
  <si>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</si>
  <si>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</si>
  <si>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</si>
  <si>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</si>
  <si>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</si>
  <si>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</si>
  <si>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</si>
  <si>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</si>
  <si>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</si>
  <si>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</si>
  <si>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</si>
  <si>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</si>
  <si>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</si>
  <si>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</si>
  <si>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5. Remuneração Mensal de AVL (5.2)</t>
  </si>
  <si>
    <t>7. Acertos Financeiros (7.1. + 7.2. + 7.3.)</t>
  </si>
  <si>
    <t>OPERAÇÃO 02/10/13 - VENCIMENTO 09/10/13</t>
  </si>
  <si>
    <t>10. Tarifa de Remuneração Líquida Por Passageiro (2)</t>
  </si>
  <si>
    <t>7.3. Revisão de Remuneração pelo Transporte Coletivo (1)</t>
  </si>
  <si>
    <t xml:space="preserve">             (2) Tarifa de remuneração líquida de cada cooperativa considerando a aplicação dos fatores de integração e de gratuidade e, também, reequilibrio interno estabelecido e informado pelo consórcio.</t>
  </si>
  <si>
    <t>Nota: (1) Revisão da tarifa de remuneração em função da desoneração da folha de pagamento do período de 01/01 a 30/09/13 (estimado  -1,14% x realizado -0,48%), e do reajuste contratual pela cesta de índices do período de 01/07 a 30/09/13 (estimado 10,16% x realizado 9,84%) - Parcelamento em 57 dias úteis.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</si>
</sst>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7167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7167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7167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17.00390625" style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90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520784</v>
      </c>
      <c r="C7" s="10">
        <f aca="true" t="shared" si="0" ref="C7:I7">C8+C16+C20</f>
        <v>414360</v>
      </c>
      <c r="D7" s="10">
        <f t="shared" si="0"/>
        <v>583693</v>
      </c>
      <c r="E7" s="10">
        <f t="shared" si="0"/>
        <v>758697</v>
      </c>
      <c r="F7" s="10">
        <f t="shared" si="0"/>
        <v>455580</v>
      </c>
      <c r="G7" s="10">
        <f t="shared" si="0"/>
        <v>729254</v>
      </c>
      <c r="H7" s="10">
        <f t="shared" si="0"/>
        <v>378620</v>
      </c>
      <c r="I7" s="10">
        <f t="shared" si="0"/>
        <v>270043</v>
      </c>
      <c r="J7" s="10">
        <f>+J8+J16+J20</f>
        <v>4111031</v>
      </c>
      <c r="L7" s="42"/>
    </row>
    <row r="8" spans="1:10" ht="15.75">
      <c r="A8" s="11" t="s">
        <v>22</v>
      </c>
      <c r="B8" s="12">
        <f>+B9+B12</f>
        <v>287191</v>
      </c>
      <c r="C8" s="12">
        <f>+C9+C12</f>
        <v>245988</v>
      </c>
      <c r="D8" s="12">
        <f aca="true" t="shared" si="1" ref="D8:I8">+D9+D12</f>
        <v>368458</v>
      </c>
      <c r="E8" s="12">
        <f t="shared" si="1"/>
        <v>443973</v>
      </c>
      <c r="F8" s="12">
        <f t="shared" si="1"/>
        <v>260132</v>
      </c>
      <c r="G8" s="12">
        <f t="shared" si="1"/>
        <v>420425</v>
      </c>
      <c r="H8" s="12">
        <f t="shared" si="1"/>
        <v>200492</v>
      </c>
      <c r="I8" s="12">
        <f t="shared" si="1"/>
        <v>162468</v>
      </c>
      <c r="J8" s="12">
        <f>SUM(B8:I8)</f>
        <v>2389127</v>
      </c>
    </row>
    <row r="9" spans="1:10" ht="15.75">
      <c r="A9" s="13" t="s">
        <v>23</v>
      </c>
      <c r="B9" s="14">
        <v>29417</v>
      </c>
      <c r="C9" s="14">
        <v>29785</v>
      </c>
      <c r="D9" s="14">
        <v>30659</v>
      </c>
      <c r="E9" s="14">
        <v>35548</v>
      </c>
      <c r="F9" s="14">
        <v>30937</v>
      </c>
      <c r="G9" s="14">
        <v>36137</v>
      </c>
      <c r="H9" s="14">
        <v>16113</v>
      </c>
      <c r="I9" s="14">
        <v>21190</v>
      </c>
      <c r="J9" s="12">
        <f aca="true" t="shared" si="2" ref="J9:J15">SUM(B9:I9)</f>
        <v>229786</v>
      </c>
    </row>
    <row r="10" spans="1:10" ht="15.75">
      <c r="A10" s="15" t="s">
        <v>24</v>
      </c>
      <c r="B10" s="14">
        <f>+B9-B11</f>
        <v>23915</v>
      </c>
      <c r="C10" s="14">
        <f aca="true" t="shared" si="3" ref="C10:I10">+C9-C11</f>
        <v>29785</v>
      </c>
      <c r="D10" s="14">
        <f t="shared" si="3"/>
        <v>25664</v>
      </c>
      <c r="E10" s="14">
        <f t="shared" si="3"/>
        <v>35548</v>
      </c>
      <c r="F10" s="14">
        <f t="shared" si="3"/>
        <v>30465</v>
      </c>
      <c r="G10" s="14">
        <f t="shared" si="3"/>
        <v>33004</v>
      </c>
      <c r="H10" s="14">
        <f t="shared" si="3"/>
        <v>13688</v>
      </c>
      <c r="I10" s="14">
        <f t="shared" si="3"/>
        <v>21190</v>
      </c>
      <c r="J10" s="12">
        <f t="shared" si="2"/>
        <v>213259</v>
      </c>
    </row>
    <row r="11" spans="1:10" ht="15.75">
      <c r="A11" s="15" t="s">
        <v>25</v>
      </c>
      <c r="B11" s="14">
        <v>5502</v>
      </c>
      <c r="C11" s="14">
        <v>0</v>
      </c>
      <c r="D11" s="14">
        <v>4995</v>
      </c>
      <c r="E11" s="14">
        <v>0</v>
      </c>
      <c r="F11" s="14">
        <v>472</v>
      </c>
      <c r="G11" s="14">
        <v>3133</v>
      </c>
      <c r="H11" s="14">
        <v>2425</v>
      </c>
      <c r="I11" s="14">
        <v>0</v>
      </c>
      <c r="J11" s="12">
        <f t="shared" si="2"/>
        <v>16527</v>
      </c>
    </row>
    <row r="12" spans="1:10" ht="15.75">
      <c r="A12" s="16" t="s">
        <v>26</v>
      </c>
      <c r="B12" s="14">
        <f>B13+B14+B15</f>
        <v>257774</v>
      </c>
      <c r="C12" s="14">
        <f aca="true" t="shared" si="4" ref="C12:I12">C13+C14+C15</f>
        <v>216203</v>
      </c>
      <c r="D12" s="14">
        <f t="shared" si="4"/>
        <v>337799</v>
      </c>
      <c r="E12" s="14">
        <f t="shared" si="4"/>
        <v>408425</v>
      </c>
      <c r="F12" s="14">
        <f t="shared" si="4"/>
        <v>229195</v>
      </c>
      <c r="G12" s="14">
        <f t="shared" si="4"/>
        <v>384288</v>
      </c>
      <c r="H12" s="14">
        <f t="shared" si="4"/>
        <v>184379</v>
      </c>
      <c r="I12" s="14">
        <f t="shared" si="4"/>
        <v>141278</v>
      </c>
      <c r="J12" s="12">
        <f t="shared" si="2"/>
        <v>2159341</v>
      </c>
    </row>
    <row r="13" spans="1:10" ht="15.75">
      <c r="A13" s="15" t="s">
        <v>27</v>
      </c>
      <c r="B13" s="14">
        <v>105264</v>
      </c>
      <c r="C13" s="14">
        <v>89633</v>
      </c>
      <c r="D13" s="14">
        <v>141238</v>
      </c>
      <c r="E13" s="14">
        <v>170252</v>
      </c>
      <c r="F13" s="14">
        <v>99740</v>
      </c>
      <c r="G13" s="14">
        <v>166207</v>
      </c>
      <c r="H13" s="14">
        <v>78616</v>
      </c>
      <c r="I13" s="14">
        <v>60176</v>
      </c>
      <c r="J13" s="12">
        <f t="shared" si="2"/>
        <v>911126</v>
      </c>
    </row>
    <row r="14" spans="1:10" ht="15.75">
      <c r="A14" s="15" t="s">
        <v>28</v>
      </c>
      <c r="B14" s="14">
        <v>112161</v>
      </c>
      <c r="C14" s="14">
        <v>88747</v>
      </c>
      <c r="D14" s="14">
        <v>147293</v>
      </c>
      <c r="E14" s="14">
        <v>172612</v>
      </c>
      <c r="F14" s="14">
        <v>93538</v>
      </c>
      <c r="G14" s="14">
        <v>162963</v>
      </c>
      <c r="H14" s="14">
        <v>78372</v>
      </c>
      <c r="I14" s="14">
        <v>63367</v>
      </c>
      <c r="J14" s="12">
        <f t="shared" si="2"/>
        <v>919053</v>
      </c>
    </row>
    <row r="15" spans="1:10" ht="15.75">
      <c r="A15" s="15" t="s">
        <v>29</v>
      </c>
      <c r="B15" s="14">
        <v>40349</v>
      </c>
      <c r="C15" s="14">
        <v>37823</v>
      </c>
      <c r="D15" s="14">
        <v>49268</v>
      </c>
      <c r="E15" s="14">
        <v>65561</v>
      </c>
      <c r="F15" s="14">
        <v>35917</v>
      </c>
      <c r="G15" s="14">
        <v>55118</v>
      </c>
      <c r="H15" s="14">
        <v>27391</v>
      </c>
      <c r="I15" s="14">
        <v>17735</v>
      </c>
      <c r="J15" s="12">
        <f t="shared" si="2"/>
        <v>329162</v>
      </c>
    </row>
    <row r="16" spans="1:10" ht="15.75">
      <c r="A16" s="17" t="s">
        <v>30</v>
      </c>
      <c r="B16" s="18">
        <f>B17+B18+B19</f>
        <v>176784</v>
      </c>
      <c r="C16" s="18">
        <f aca="true" t="shared" si="5" ref="C16:I16">C17+C18+C19</f>
        <v>120715</v>
      </c>
      <c r="D16" s="18">
        <f t="shared" si="5"/>
        <v>143521</v>
      </c>
      <c r="E16" s="18">
        <f t="shared" si="5"/>
        <v>215437</v>
      </c>
      <c r="F16" s="18">
        <f t="shared" si="5"/>
        <v>141044</v>
      </c>
      <c r="G16" s="18">
        <f t="shared" si="5"/>
        <v>235494</v>
      </c>
      <c r="H16" s="18">
        <f t="shared" si="5"/>
        <v>144915</v>
      </c>
      <c r="I16" s="18">
        <f t="shared" si="5"/>
        <v>89418</v>
      </c>
      <c r="J16" s="12">
        <f aca="true" t="shared" si="6" ref="J16:J22">SUM(B16:I16)</f>
        <v>1267328</v>
      </c>
    </row>
    <row r="17" spans="1:10" ht="18.75" customHeight="1">
      <c r="A17" s="13" t="s">
        <v>31</v>
      </c>
      <c r="B17" s="14">
        <v>81243</v>
      </c>
      <c r="C17" s="14">
        <v>58900</v>
      </c>
      <c r="D17" s="14">
        <v>69424</v>
      </c>
      <c r="E17" s="14">
        <v>102867</v>
      </c>
      <c r="F17" s="14">
        <v>71201</v>
      </c>
      <c r="G17" s="14">
        <v>115697</v>
      </c>
      <c r="H17" s="14">
        <v>70220</v>
      </c>
      <c r="I17" s="14">
        <v>43915</v>
      </c>
      <c r="J17" s="12">
        <f t="shared" si="6"/>
        <v>613467</v>
      </c>
    </row>
    <row r="18" spans="1:10" ht="18.75" customHeight="1">
      <c r="A18" s="13" t="s">
        <v>32</v>
      </c>
      <c r="B18" s="14">
        <v>71507</v>
      </c>
      <c r="C18" s="14">
        <v>43924</v>
      </c>
      <c r="D18" s="14">
        <v>54549</v>
      </c>
      <c r="E18" s="14">
        <v>80756</v>
      </c>
      <c r="F18" s="14">
        <v>51856</v>
      </c>
      <c r="G18" s="14">
        <v>89827</v>
      </c>
      <c r="H18" s="14">
        <v>57078</v>
      </c>
      <c r="I18" s="14">
        <v>36012</v>
      </c>
      <c r="J18" s="12">
        <f t="shared" si="6"/>
        <v>485509</v>
      </c>
    </row>
    <row r="19" spans="1:10" ht="18.75" customHeight="1">
      <c r="A19" s="13" t="s">
        <v>33</v>
      </c>
      <c r="B19" s="14">
        <v>24034</v>
      </c>
      <c r="C19" s="14">
        <v>17891</v>
      </c>
      <c r="D19" s="14">
        <v>19548</v>
      </c>
      <c r="E19" s="14">
        <v>31814</v>
      </c>
      <c r="F19" s="14">
        <v>17987</v>
      </c>
      <c r="G19" s="14">
        <v>29970</v>
      </c>
      <c r="H19" s="14">
        <v>17617</v>
      </c>
      <c r="I19" s="14">
        <v>9491</v>
      </c>
      <c r="J19" s="12">
        <f t="shared" si="6"/>
        <v>168352</v>
      </c>
    </row>
    <row r="20" spans="1:10" ht="18.75" customHeight="1">
      <c r="A20" s="17" t="s">
        <v>34</v>
      </c>
      <c r="B20" s="14">
        <f>B21+B22</f>
        <v>56809</v>
      </c>
      <c r="C20" s="14">
        <f aca="true" t="shared" si="7" ref="C20:I20">C21+C22</f>
        <v>47657</v>
      </c>
      <c r="D20" s="14">
        <f t="shared" si="7"/>
        <v>71714</v>
      </c>
      <c r="E20" s="14">
        <f t="shared" si="7"/>
        <v>99287</v>
      </c>
      <c r="F20" s="14">
        <f t="shared" si="7"/>
        <v>54404</v>
      </c>
      <c r="G20" s="14">
        <f t="shared" si="7"/>
        <v>73335</v>
      </c>
      <c r="H20" s="14">
        <f t="shared" si="7"/>
        <v>33213</v>
      </c>
      <c r="I20" s="14">
        <f t="shared" si="7"/>
        <v>18157</v>
      </c>
      <c r="J20" s="12">
        <f t="shared" si="6"/>
        <v>454576</v>
      </c>
    </row>
    <row r="21" spans="1:10" ht="18.75" customHeight="1">
      <c r="A21" s="13" t="s">
        <v>35</v>
      </c>
      <c r="B21" s="14">
        <v>32381</v>
      </c>
      <c r="C21" s="14">
        <v>27164</v>
      </c>
      <c r="D21" s="14">
        <v>40877</v>
      </c>
      <c r="E21" s="14">
        <v>56594</v>
      </c>
      <c r="F21" s="14">
        <v>31010</v>
      </c>
      <c r="G21" s="14">
        <v>41801</v>
      </c>
      <c r="H21" s="14">
        <v>18931</v>
      </c>
      <c r="I21" s="14">
        <v>10349</v>
      </c>
      <c r="J21" s="12">
        <f t="shared" si="6"/>
        <v>259107</v>
      </c>
    </row>
    <row r="22" spans="1:10" ht="18.75" customHeight="1">
      <c r="A22" s="13" t="s">
        <v>36</v>
      </c>
      <c r="B22" s="14">
        <v>24428</v>
      </c>
      <c r="C22" s="14">
        <v>20493</v>
      </c>
      <c r="D22" s="14">
        <v>30837</v>
      </c>
      <c r="E22" s="14">
        <v>42693</v>
      </c>
      <c r="F22" s="14">
        <v>23394</v>
      </c>
      <c r="G22" s="14">
        <v>31534</v>
      </c>
      <c r="H22" s="14">
        <v>14282</v>
      </c>
      <c r="I22" s="14">
        <v>7808</v>
      </c>
      <c r="J22" s="12">
        <f t="shared" si="6"/>
        <v>195469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70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0.9729</v>
      </c>
      <c r="C25" s="22">
        <v>0.9858</v>
      </c>
      <c r="D25" s="22">
        <v>1</v>
      </c>
      <c r="E25" s="22">
        <v>1</v>
      </c>
      <c r="F25" s="22">
        <v>1</v>
      </c>
      <c r="G25" s="22">
        <v>1</v>
      </c>
      <c r="H25" s="22">
        <v>0.9371</v>
      </c>
      <c r="I25" s="22">
        <v>0.9858</v>
      </c>
      <c r="J25" s="21"/>
    </row>
    <row r="26" spans="1:10" ht="18.75" customHeight="1">
      <c r="A26" s="17" t="s">
        <v>38</v>
      </c>
      <c r="B26" s="23">
        <v>0.8486</v>
      </c>
      <c r="C26" s="23">
        <v>0.7947</v>
      </c>
      <c r="D26" s="23">
        <v>0.8068</v>
      </c>
      <c r="E26" s="23">
        <v>0.8115</v>
      </c>
      <c r="F26" s="23">
        <v>0.7609</v>
      </c>
      <c r="G26" s="23">
        <v>0.735</v>
      </c>
      <c r="H26" s="23">
        <v>0.6524</v>
      </c>
      <c r="I26" s="24">
        <v>0.8646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71</v>
      </c>
      <c r="B28" s="23">
        <f>(((+B$8+B$16)*B$25)+(B$20*B$26))/B$7</f>
        <v>0.9593409069787089</v>
      </c>
      <c r="C28" s="23">
        <f aca="true" t="shared" si="8" ref="C28:I28">(((+C$8+C$16)*C$25)+(C$20*C$26))/C$7</f>
        <v>0.9638209173182739</v>
      </c>
      <c r="D28" s="23">
        <f t="shared" si="8"/>
        <v>0.9762629587814142</v>
      </c>
      <c r="E28" s="23">
        <f t="shared" si="8"/>
        <v>0.9753319184074801</v>
      </c>
      <c r="F28" s="23">
        <f t="shared" si="8"/>
        <v>0.9714473936520479</v>
      </c>
      <c r="G28" s="23">
        <f t="shared" si="8"/>
        <v>0.9733511574842235</v>
      </c>
      <c r="H28" s="23">
        <f t="shared" si="8"/>
        <v>0.9121257749194442</v>
      </c>
      <c r="I28" s="23">
        <f t="shared" si="8"/>
        <v>0.9776508222764523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72</v>
      </c>
      <c r="B31" s="26">
        <f>B28*B30</f>
        <v>1.5007929148774921</v>
      </c>
      <c r="C31" s="26">
        <f aca="true" t="shared" si="9" ref="C31:I31">C28*C30</f>
        <v>1.482549335018969</v>
      </c>
      <c r="D31" s="26">
        <f t="shared" si="9"/>
        <v>1.5171126379463178</v>
      </c>
      <c r="E31" s="26">
        <f t="shared" si="9"/>
        <v>1.514885535670498</v>
      </c>
      <c r="F31" s="26">
        <f t="shared" si="9"/>
        <v>1.4684398802444356</v>
      </c>
      <c r="G31" s="26">
        <f t="shared" si="9"/>
        <v>1.5421775739180037</v>
      </c>
      <c r="H31" s="26">
        <f t="shared" si="9"/>
        <v>1.656055556943743</v>
      </c>
      <c r="I31" s="26">
        <f t="shared" si="9"/>
        <v>1.8775784041819268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88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781588.94</v>
      </c>
      <c r="C37" s="29">
        <f aca="true" t="shared" si="12" ref="C37:I37">+C38+C39</f>
        <v>614309.14</v>
      </c>
      <c r="D37" s="29">
        <f t="shared" si="12"/>
        <v>885528.03</v>
      </c>
      <c r="E37" s="29">
        <f t="shared" si="12"/>
        <v>1149339.11</v>
      </c>
      <c r="F37" s="29">
        <f t="shared" si="12"/>
        <v>668991.84</v>
      </c>
      <c r="G37" s="29">
        <f t="shared" si="12"/>
        <v>1124639.16</v>
      </c>
      <c r="H37" s="29">
        <f t="shared" si="12"/>
        <v>627015.75</v>
      </c>
      <c r="I37" s="29">
        <f t="shared" si="12"/>
        <v>507026.91</v>
      </c>
      <c r="J37" s="29">
        <f t="shared" si="11"/>
        <v>6358438.880000001</v>
      </c>
      <c r="L37" s="43"/>
      <c r="M37" s="43"/>
    </row>
    <row r="38" spans="1:10" ht="15.75">
      <c r="A38" s="17" t="s">
        <v>73</v>
      </c>
      <c r="B38" s="30">
        <f>ROUND(+B7*B31,2)</f>
        <v>781588.94</v>
      </c>
      <c r="C38" s="30">
        <f aca="true" t="shared" si="13" ref="C38:I38">ROUND(+C7*C31,2)</f>
        <v>614309.14</v>
      </c>
      <c r="D38" s="30">
        <f t="shared" si="13"/>
        <v>885528.03</v>
      </c>
      <c r="E38" s="30">
        <f t="shared" si="13"/>
        <v>1149339.11</v>
      </c>
      <c r="F38" s="30">
        <f t="shared" si="13"/>
        <v>668991.84</v>
      </c>
      <c r="G38" s="30">
        <f t="shared" si="13"/>
        <v>1124639.16</v>
      </c>
      <c r="H38" s="30">
        <f t="shared" si="13"/>
        <v>627015.75</v>
      </c>
      <c r="I38" s="30">
        <f t="shared" si="13"/>
        <v>507026.91</v>
      </c>
      <c r="J38" s="30">
        <f>SUM(B38:I38)</f>
        <v>6358438.880000001</v>
      </c>
    </row>
    <row r="39" spans="1:10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89</v>
      </c>
      <c r="B41" s="31">
        <f aca="true" t="shared" si="15" ref="B41:J41">+B42+B45+B51</f>
        <v>-76684.09</v>
      </c>
      <c r="C41" s="31">
        <f t="shared" si="15"/>
        <v>-104552.04</v>
      </c>
      <c r="D41" s="31">
        <f t="shared" si="15"/>
        <v>-72135.84</v>
      </c>
      <c r="E41" s="31">
        <f t="shared" si="15"/>
        <v>-113326.87</v>
      </c>
      <c r="F41" s="31">
        <f t="shared" si="15"/>
        <v>-85413.84</v>
      </c>
      <c r="G41" s="31">
        <f t="shared" si="15"/>
        <v>-122058.93999999999</v>
      </c>
      <c r="H41" s="31">
        <f t="shared" si="15"/>
        <v>-57747.149999999994</v>
      </c>
      <c r="I41" s="31">
        <f t="shared" si="15"/>
        <v>-63410.36</v>
      </c>
      <c r="J41" s="31">
        <f t="shared" si="15"/>
        <v>-695329.1299999999</v>
      </c>
      <c r="L41" s="43"/>
    </row>
    <row r="42" spans="1:12" ht="15.75">
      <c r="A42" s="17" t="s">
        <v>44</v>
      </c>
      <c r="B42" s="32">
        <f>B43+B44</f>
        <v>-71745</v>
      </c>
      <c r="C42" s="32">
        <f aca="true" t="shared" si="16" ref="C42:I42">C43+C44</f>
        <v>-89355</v>
      </c>
      <c r="D42" s="32">
        <f t="shared" si="16"/>
        <v>-76992</v>
      </c>
      <c r="E42" s="32">
        <f t="shared" si="16"/>
        <v>-106644</v>
      </c>
      <c r="F42" s="32">
        <f t="shared" si="16"/>
        <v>-91395</v>
      </c>
      <c r="G42" s="32">
        <f t="shared" si="16"/>
        <v>-99012</v>
      </c>
      <c r="H42" s="32">
        <f t="shared" si="16"/>
        <v>-41064</v>
      </c>
      <c r="I42" s="32">
        <f t="shared" si="16"/>
        <v>-63570</v>
      </c>
      <c r="J42" s="31">
        <f t="shared" si="11"/>
        <v>-639777</v>
      </c>
      <c r="L42" s="42"/>
    </row>
    <row r="43" spans="1:12" ht="15.75">
      <c r="A43" s="13" t="s">
        <v>69</v>
      </c>
      <c r="B43" s="20">
        <f aca="true" t="shared" si="17" ref="B43:I43">ROUND(-B9*$D$3,2)</f>
        <v>-88251</v>
      </c>
      <c r="C43" s="20">
        <f t="shared" si="17"/>
        <v>-89355</v>
      </c>
      <c r="D43" s="20">
        <f t="shared" si="17"/>
        <v>-91977</v>
      </c>
      <c r="E43" s="20">
        <f t="shared" si="17"/>
        <v>-106644</v>
      </c>
      <c r="F43" s="20">
        <f t="shared" si="17"/>
        <v>-92811</v>
      </c>
      <c r="G43" s="20">
        <f t="shared" si="17"/>
        <v>-108411</v>
      </c>
      <c r="H43" s="20">
        <f t="shared" si="17"/>
        <v>-48339</v>
      </c>
      <c r="I43" s="20">
        <f t="shared" si="17"/>
        <v>-63570</v>
      </c>
      <c r="J43" s="57">
        <f t="shared" si="11"/>
        <v>-689358</v>
      </c>
      <c r="L43" s="42"/>
    </row>
    <row r="44" spans="1:12" ht="15.75">
      <c r="A44" s="13" t="s">
        <v>68</v>
      </c>
      <c r="B44" s="20">
        <f>ROUND(B11*$D$3,2)</f>
        <v>16506</v>
      </c>
      <c r="C44" s="20">
        <f aca="true" t="shared" si="18" ref="C44:I44">ROUND(C11*$D$3,2)</f>
        <v>0</v>
      </c>
      <c r="D44" s="20">
        <f t="shared" si="18"/>
        <v>14985</v>
      </c>
      <c r="E44" s="20">
        <f t="shared" si="18"/>
        <v>0</v>
      </c>
      <c r="F44" s="20">
        <f t="shared" si="18"/>
        <v>1416</v>
      </c>
      <c r="G44" s="20">
        <f t="shared" si="18"/>
        <v>9399</v>
      </c>
      <c r="H44" s="20">
        <f t="shared" si="18"/>
        <v>7275</v>
      </c>
      <c r="I44" s="20">
        <f t="shared" si="18"/>
        <v>0</v>
      </c>
      <c r="J44" s="57">
        <f>SUM(B44:I44)</f>
        <v>49581</v>
      </c>
      <c r="L44" s="42"/>
    </row>
    <row r="45" spans="1:12" ht="15.75">
      <c r="A45" s="17" t="s">
        <v>45</v>
      </c>
      <c r="B45" s="32">
        <f aca="true" t="shared" si="19" ref="B45:J45">SUM(B46:B50)</f>
        <v>-22628.46</v>
      </c>
      <c r="C45" s="32">
        <f t="shared" si="19"/>
        <v>-28562.64</v>
      </c>
      <c r="D45" s="32">
        <f t="shared" si="19"/>
        <v>-14664.05</v>
      </c>
      <c r="E45" s="32">
        <f t="shared" si="19"/>
        <v>-31622.66</v>
      </c>
      <c r="F45" s="32">
        <f t="shared" si="19"/>
        <v>-8650.75</v>
      </c>
      <c r="G45" s="32">
        <f t="shared" si="19"/>
        <v>-48886.77</v>
      </c>
      <c r="H45" s="32">
        <f t="shared" si="19"/>
        <v>-31270.93</v>
      </c>
      <c r="I45" s="32">
        <f t="shared" si="19"/>
        <v>-11133.17</v>
      </c>
      <c r="J45" s="32">
        <f t="shared" si="19"/>
        <v>-197419.43</v>
      </c>
      <c r="L45" s="50"/>
    </row>
    <row r="46" spans="1:10" ht="15.75">
      <c r="A46" s="13" t="s">
        <v>62</v>
      </c>
      <c r="B46" s="27">
        <v>-22628.46</v>
      </c>
      <c r="C46" s="27">
        <v>-28562.64</v>
      </c>
      <c r="D46" s="27">
        <v>-14664.05</v>
      </c>
      <c r="E46" s="27">
        <v>-31622.66</v>
      </c>
      <c r="F46" s="27">
        <v>-8650.75</v>
      </c>
      <c r="G46" s="27">
        <v>-48886.77</v>
      </c>
      <c r="H46" s="27">
        <v>-31270.93</v>
      </c>
      <c r="I46" s="27">
        <v>-11133.17</v>
      </c>
      <c r="J46" s="27">
        <f t="shared" si="11"/>
        <v>-197419.43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92</v>
      </c>
      <c r="B51" s="33">
        <v>17689.37</v>
      </c>
      <c r="C51" s="33">
        <v>13365.6</v>
      </c>
      <c r="D51" s="33">
        <v>19520.21</v>
      </c>
      <c r="E51" s="33">
        <v>24939.79</v>
      </c>
      <c r="F51" s="33">
        <v>14631.91</v>
      </c>
      <c r="G51" s="33">
        <v>25839.83</v>
      </c>
      <c r="H51" s="33">
        <v>14587.78</v>
      </c>
      <c r="I51" s="33">
        <v>11292.81</v>
      </c>
      <c r="J51" s="27">
        <f t="shared" si="11"/>
        <v>141867.30000000002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704904.85</v>
      </c>
      <c r="C53" s="35">
        <f t="shared" si="20"/>
        <v>509757.10000000003</v>
      </c>
      <c r="D53" s="35">
        <f t="shared" si="20"/>
        <v>813392.1900000001</v>
      </c>
      <c r="E53" s="35">
        <f t="shared" si="20"/>
        <v>1036012.2400000001</v>
      </c>
      <c r="F53" s="35">
        <f t="shared" si="20"/>
        <v>583578</v>
      </c>
      <c r="G53" s="35">
        <f t="shared" si="20"/>
        <v>1002580.22</v>
      </c>
      <c r="H53" s="35">
        <f t="shared" si="20"/>
        <v>569268.6</v>
      </c>
      <c r="I53" s="35">
        <f t="shared" si="20"/>
        <v>443616.55</v>
      </c>
      <c r="J53" s="35">
        <f>SUM(B53:I53)</f>
        <v>5663109.75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5663109.73</v>
      </c>
      <c r="L56" s="43"/>
    </row>
    <row r="57" spans="1:10" ht="17.25" customHeight="1">
      <c r="A57" s="17" t="s">
        <v>48</v>
      </c>
      <c r="B57" s="45">
        <v>64044.28</v>
      </c>
      <c r="C57" s="45">
        <v>63322.53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127366.81</v>
      </c>
    </row>
    <row r="58" spans="1:10" ht="17.25" customHeight="1">
      <c r="A58" s="17" t="s">
        <v>54</v>
      </c>
      <c r="B58" s="45">
        <v>272162.45</v>
      </c>
      <c r="C58" s="45">
        <v>186812.94</v>
      </c>
      <c r="D58" s="44">
        <v>0</v>
      </c>
      <c r="E58" s="45">
        <v>153762.85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612738.24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79016.38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79016.38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128126.04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128126.04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32297.02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32297.02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41348.89</v>
      </c>
      <c r="E62" s="44">
        <v>0</v>
      </c>
      <c r="F62" s="45">
        <v>59592.68</v>
      </c>
      <c r="G62" s="44">
        <v>0</v>
      </c>
      <c r="H62" s="44">
        <v>0</v>
      </c>
      <c r="I62" s="44">
        <v>0</v>
      </c>
      <c r="J62" s="35">
        <f t="shared" si="21"/>
        <v>100941.57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87427.57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87427.57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58034.61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58034.61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9780.21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9780.21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196773.55</v>
      </c>
      <c r="G66" s="44">
        <v>0</v>
      </c>
      <c r="H66" s="44">
        <v>0</v>
      </c>
      <c r="I66" s="44">
        <v>0</v>
      </c>
      <c r="J66" s="35">
        <f t="shared" si="21"/>
        <v>196773.55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130974.76</v>
      </c>
      <c r="H67" s="45">
        <v>158459.75</v>
      </c>
      <c r="I67" s="44">
        <v>0</v>
      </c>
      <c r="J67" s="32">
        <f t="shared" si="21"/>
        <v>289434.51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230315.04</v>
      </c>
      <c r="H68" s="44">
        <v>0</v>
      </c>
      <c r="I68" s="44">
        <v>0</v>
      </c>
      <c r="J68" s="35">
        <f t="shared" si="21"/>
        <v>230315.04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83347.58</v>
      </c>
      <c r="J69" s="32">
        <f t="shared" si="21"/>
        <v>83347.58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88703.16</v>
      </c>
      <c r="J70" s="35">
        <f t="shared" si="21"/>
        <v>88703.16</v>
      </c>
    </row>
    <row r="71" spans="1:10" ht="17.25" customHeight="1">
      <c r="A71" s="41" t="s">
        <v>67</v>
      </c>
      <c r="B71" s="39">
        <v>368698.11</v>
      </c>
      <c r="C71" s="39">
        <v>259621.63</v>
      </c>
      <c r="D71" s="39">
        <v>532603.85</v>
      </c>
      <c r="E71" s="39">
        <v>727006.99</v>
      </c>
      <c r="F71" s="39">
        <v>327211.77</v>
      </c>
      <c r="G71" s="39">
        <v>641290.43</v>
      </c>
      <c r="H71" s="39">
        <v>410808.85</v>
      </c>
      <c r="I71" s="39">
        <v>271565.81</v>
      </c>
      <c r="J71" s="39">
        <f>SUM(B71:I71)</f>
        <v>3538807.44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74</v>
      </c>
      <c r="B75" s="55">
        <v>1.5901247051916636</v>
      </c>
      <c r="C75" s="55">
        <v>1.5613911857769698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75</v>
      </c>
      <c r="B76" s="55">
        <v>1.479879286525068</v>
      </c>
      <c r="C76" s="55">
        <v>1.4524781133107079</v>
      </c>
      <c r="D76" s="55"/>
      <c r="E76" s="55">
        <v>1.5458179311012192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76</v>
      </c>
      <c r="B77" s="55">
        <v>0</v>
      </c>
      <c r="C77" s="55">
        <v>0</v>
      </c>
      <c r="D77" s="24">
        <v>1.4202666256283984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77</v>
      </c>
      <c r="B78" s="55">
        <v>0</v>
      </c>
      <c r="C78" s="55">
        <v>0</v>
      </c>
      <c r="D78" s="55">
        <v>1.4939998442023812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78</v>
      </c>
      <c r="B79" s="55">
        <v>0</v>
      </c>
      <c r="C79" s="55">
        <v>0</v>
      </c>
      <c r="D79" s="55">
        <v>1.8212801939096759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79</v>
      </c>
      <c r="B80" s="55">
        <v>0</v>
      </c>
      <c r="C80" s="55">
        <v>0</v>
      </c>
      <c r="D80" s="55">
        <v>1.7082872749778006</v>
      </c>
      <c r="E80" s="55">
        <v>0</v>
      </c>
      <c r="F80" s="55">
        <v>1.5201784276153185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80</v>
      </c>
      <c r="B81" s="55">
        <v>0</v>
      </c>
      <c r="C81" s="55">
        <v>0</v>
      </c>
      <c r="D81" s="55">
        <v>0</v>
      </c>
      <c r="E81" s="55">
        <v>1.4923301965136242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81</v>
      </c>
      <c r="B82" s="55">
        <v>0</v>
      </c>
      <c r="C82" s="55">
        <v>0</v>
      </c>
      <c r="D82" s="55">
        <v>0</v>
      </c>
      <c r="E82" s="55">
        <v>1.4906863811184985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82</v>
      </c>
      <c r="B83" s="55">
        <v>0</v>
      </c>
      <c r="C83" s="55">
        <v>0</v>
      </c>
      <c r="D83" s="55">
        <v>0</v>
      </c>
      <c r="E83" s="24">
        <v>1.4767499443331107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83</v>
      </c>
      <c r="B84" s="55">
        <v>0</v>
      </c>
      <c r="C84" s="55">
        <v>0</v>
      </c>
      <c r="D84" s="55">
        <v>0</v>
      </c>
      <c r="E84" s="55">
        <v>0</v>
      </c>
      <c r="F84" s="55">
        <v>1.458725395112133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84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1.4831992240420706</v>
      </c>
      <c r="H85" s="55">
        <v>1.6560555438170197</v>
      </c>
      <c r="I85" s="55">
        <v>0</v>
      </c>
      <c r="J85" s="32"/>
    </row>
    <row r="86" spans="1:10" ht="15.75">
      <c r="A86" s="17" t="s">
        <v>85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1.6187173573301068</v>
      </c>
      <c r="H86" s="55">
        <v>0</v>
      </c>
      <c r="I86" s="55">
        <v>0</v>
      </c>
      <c r="J86" s="35"/>
    </row>
    <row r="87" spans="1:10" ht="15.75">
      <c r="A87" s="17" t="s">
        <v>86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1.8362237984115286</v>
      </c>
      <c r="J87" s="32"/>
    </row>
    <row r="88" spans="1:10" ht="15.75">
      <c r="A88" s="41" t="s">
        <v>87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1.9010235640220727</v>
      </c>
      <c r="J88" s="39"/>
    </row>
    <row r="89" spans="1:10" ht="36.75" customHeight="1">
      <c r="A89" s="65" t="s">
        <v>94</v>
      </c>
      <c r="B89" s="66"/>
      <c r="C89" s="66"/>
      <c r="D89" s="66"/>
      <c r="E89" s="66"/>
      <c r="F89" s="66"/>
      <c r="G89" s="66"/>
      <c r="H89" s="66"/>
      <c r="I89" s="66"/>
      <c r="J89" s="66"/>
    </row>
    <row r="90" ht="15.75">
      <c r="A90" s="49" t="s">
        <v>93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7">
    <mergeCell ref="A89:J89"/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2013-10-08T18:20:41Z</dcterms:modified>
  <cp:category/>
  <cp:version/>
  <cp:contentType/>
  <cp:contentStatus/>
</cp:coreProperties>
</file>