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<sst xmlns="http://schemas.openxmlformats.org/spreadsheetml/2006/main" count="95" uniqueCount="95">
  <si>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</si>
  <si>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</si>
  <si>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</si>
  <si>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</si>
  <si>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</si>
  <si>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</si>
  <si>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</si>
  <si>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</si>
  <si>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</si>
  <si>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</si>
  <si>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</si>
  <si>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</si>
  <si>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</si>
  <si>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</si>
  <si>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</si>
  <si>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</si>
  <si>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</si>
  <si>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</si>
  <si>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</si>
  <si>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</si>
  <si>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</si>
  <si>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</si>
  <si>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</si>
  <si>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</si>
  <si>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</si>
  <si>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</si>
  <si>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</si>
  <si>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</si>
  <si>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</si>
  <si>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</si>
  <si>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</si>
  <si>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</si>
  <si>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</si>
  <si>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</si>
  <si>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</si>
  <si>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</si>
  <si>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</si>
  <si>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</si>
  <si>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</si>
  <si>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</si>
  <si>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</si>
  <si>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</si>
  <si>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</si>
  <si>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</si>
  <si>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</si>
  <si>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</si>
  <si>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</si>
  <si>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</si>
  <si>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</si>
  <si>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</si>
  <si>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</si>
  <si>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</si>
  <si>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</si>
  <si>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</si>
  <si>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</si>
  <si>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</si>
  <si>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</si>
  <si>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</si>
  <si>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</si>
  <si>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</si>
  <si>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</si>
  <si>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</si>
  <si>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</si>
  <si>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</si>
  <si>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</si>
  <si>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</si>
  <si>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</si>
  <si>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</si>
  <si>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</si>
  <si>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</si>
  <si>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</si>
  <si>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</si>
  <si>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</si>
  <si>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</si>
  <si>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</si>
  <si>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</si>
  <si>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</si>
  <si>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</si>
  <si>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</si>
  <si>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</si>
  <si>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</si>
  <si>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</si>
  <si>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</si>
  <si>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</si>
  <si>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</si>
  <si>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</si>
  <si>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</si>
  <si>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</si>
  <si>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</si>
  <si>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</si>
  <si>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01/10/13 - VENCIMENTO 08/10/13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</si>
  <si>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</si>
  <si>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r>
      <t>10. Tarifa de Remuneração Líquida Por Passageiro</t>
    </r>
    <r>
      <rPr>
        <vertAlign val="superscript"/>
        <sz val="12"/>
        <color indexed="8"/>
        <rFont val="Calibri"/>
        <family val="2"/>
      </rPr>
      <t xml:space="preserve"> (2)</t>
    </r>
  </si>
  <si>
    <r>
      <t>7.3. Revisão de Remuneração pelo Transporte Coletivo</t>
    </r>
    <r>
      <rPr>
        <vertAlign val="superscript"/>
        <sz val="9"/>
        <color indexed="8"/>
        <rFont val="Calibri"/>
        <family val="2"/>
      </rPr>
      <t xml:space="preserve"> </t>
    </r>
    <r>
      <rPr>
        <vertAlign val="superscript"/>
        <sz val="12"/>
        <color indexed="8"/>
        <rFont val="Calibri"/>
        <family val="2"/>
      </rPr>
      <t>(1)</t>
    </r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</si>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</sst>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43" fontId="43" fillId="0" borderId="10" xfId="52" applyFont="1" applyFill="1" applyBorder="1" applyAlignment="1">
      <alignment vertical="center"/>
    </xf>
    <xf numFmtId="43" fontId="43" fillId="0" borderId="10" xfId="45" applyNumberFormat="1" applyFont="1" applyFill="1" applyBorder="1" applyAlignment="1">
      <alignment horizontal="center" vertical="center"/>
    </xf>
    <xf numFmtId="173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43" fontId="43" fillId="0" borderId="10" xfId="45" applyNumberFormat="1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170" fontId="43" fillId="34" borderId="10" xfId="45" applyFont="1" applyFill="1" applyBorder="1" applyAlignment="1">
      <alignment horizontal="center" vertical="center"/>
    </xf>
    <xf numFmtId="170" fontId="43" fillId="0" borderId="10" xfId="45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horizontal="center" vertical="center"/>
    </xf>
    <xf numFmtId="44" fontId="43" fillId="0" borderId="10" xfId="45" applyNumberFormat="1" applyFont="1" applyFill="1" applyBorder="1" applyAlignment="1">
      <alignment vertical="center"/>
    </xf>
    <xf numFmtId="43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3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3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3" fillId="0" borderId="10" xfId="45" applyNumberFormat="1" applyFont="1" applyBorder="1" applyAlignment="1">
      <alignment vertical="center"/>
    </xf>
    <xf numFmtId="170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43" fontId="43" fillId="0" borderId="12" xfId="45" applyNumberFormat="1" applyFont="1" applyBorder="1" applyAlignment="1">
      <alignment vertical="center"/>
    </xf>
    <xf numFmtId="43" fontId="43" fillId="0" borderId="12" xfId="45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43" fontId="43" fillId="0" borderId="10" xfId="52" applyFont="1" applyFill="1" applyBorder="1" applyAlignment="1">
      <alignment horizontal="center" vertical="center"/>
    </xf>
    <xf numFmtId="172" fontId="43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0" fontId="43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1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81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812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9" sqref="A89:J89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10.625" style="1" customWidth="1"/>
    <col min="12" max="12" width="10.125" style="1" customWidth="1"/>
    <col min="13" max="21" width="10.625" style="1" customWidth="1"/>
    <col min="22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530624</v>
      </c>
      <c r="C7" s="10">
        <f aca="true" t="shared" si="0" ref="C7:I7">C8+C16+C20</f>
        <v>422661</v>
      </c>
      <c r="D7" s="10">
        <f t="shared" si="0"/>
        <v>601259</v>
      </c>
      <c r="E7" s="10">
        <f t="shared" si="0"/>
        <v>771779</v>
      </c>
      <c r="F7" s="10">
        <f t="shared" si="0"/>
        <v>465385</v>
      </c>
      <c r="G7" s="10">
        <f t="shared" si="0"/>
        <v>747101</v>
      </c>
      <c r="H7" s="10">
        <f t="shared" si="0"/>
        <v>387991</v>
      </c>
      <c r="I7" s="10">
        <f t="shared" si="0"/>
        <v>277329</v>
      </c>
      <c r="J7" s="10">
        <f>+J8+J16+J20</f>
        <v>4204129</v>
      </c>
      <c r="L7" s="42"/>
    </row>
    <row r="8" spans="1:10" ht="15.75">
      <c r="A8" s="11" t="s">
        <v>22</v>
      </c>
      <c r="B8" s="12">
        <f>+B9+B12</f>
        <v>292589</v>
      </c>
      <c r="C8" s="12">
        <f>+C9+C12</f>
        <v>250361</v>
      </c>
      <c r="D8" s="12">
        <f aca="true" t="shared" si="1" ref="D8:I8">+D9+D12</f>
        <v>377315</v>
      </c>
      <c r="E8" s="12">
        <f t="shared" si="1"/>
        <v>450739</v>
      </c>
      <c r="F8" s="12">
        <f t="shared" si="1"/>
        <v>264140</v>
      </c>
      <c r="G8" s="12">
        <f t="shared" si="1"/>
        <v>431339</v>
      </c>
      <c r="H8" s="12">
        <f t="shared" si="1"/>
        <v>206109</v>
      </c>
      <c r="I8" s="12">
        <f t="shared" si="1"/>
        <v>166311</v>
      </c>
      <c r="J8" s="12">
        <f>SUM(B8:I8)</f>
        <v>2438903</v>
      </c>
    </row>
    <row r="9" spans="1:10" ht="15.75">
      <c r="A9" s="13" t="s">
        <v>23</v>
      </c>
      <c r="B9" s="14">
        <v>32390</v>
      </c>
      <c r="C9" s="14">
        <v>32444</v>
      </c>
      <c r="D9" s="14">
        <v>34582</v>
      </c>
      <c r="E9" s="14">
        <v>39987</v>
      </c>
      <c r="F9" s="14">
        <v>33643</v>
      </c>
      <c r="G9" s="14">
        <v>39959</v>
      </c>
      <c r="H9" s="14">
        <v>17978</v>
      </c>
      <c r="I9" s="14">
        <v>23006</v>
      </c>
      <c r="J9" s="12">
        <f aca="true" t="shared" si="2" ref="J9:J15">SUM(B9:I9)</f>
        <v>253989</v>
      </c>
    </row>
    <row r="10" spans="1:10" ht="15.75">
      <c r="A10" s="15" t="s">
        <v>24</v>
      </c>
      <c r="B10" s="14">
        <f>+B9-B11</f>
        <v>32390</v>
      </c>
      <c r="C10" s="14">
        <f aca="true" t="shared" si="3" ref="C10:I10">+C9-C11</f>
        <v>32444</v>
      </c>
      <c r="D10" s="14">
        <f t="shared" si="3"/>
        <v>34582</v>
      </c>
      <c r="E10" s="14">
        <f t="shared" si="3"/>
        <v>39987</v>
      </c>
      <c r="F10" s="14">
        <f t="shared" si="3"/>
        <v>33643</v>
      </c>
      <c r="G10" s="14">
        <f t="shared" si="3"/>
        <v>39959</v>
      </c>
      <c r="H10" s="14">
        <f t="shared" si="3"/>
        <v>17978</v>
      </c>
      <c r="I10" s="14">
        <f t="shared" si="3"/>
        <v>23006</v>
      </c>
      <c r="J10" s="12">
        <f t="shared" si="2"/>
        <v>253989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260199</v>
      </c>
      <c r="C12" s="14">
        <f aca="true" t="shared" si="4" ref="C12:I12">C13+C14+C15</f>
        <v>217917</v>
      </c>
      <c r="D12" s="14">
        <f t="shared" si="4"/>
        <v>342733</v>
      </c>
      <c r="E12" s="14">
        <f t="shared" si="4"/>
        <v>410752</v>
      </c>
      <c r="F12" s="14">
        <f t="shared" si="4"/>
        <v>230497</v>
      </c>
      <c r="G12" s="14">
        <f t="shared" si="4"/>
        <v>391380</v>
      </c>
      <c r="H12" s="14">
        <f t="shared" si="4"/>
        <v>188131</v>
      </c>
      <c r="I12" s="14">
        <f t="shared" si="4"/>
        <v>143305</v>
      </c>
      <c r="J12" s="12">
        <f t="shared" si="2"/>
        <v>2184914</v>
      </c>
    </row>
    <row r="13" spans="1:10" ht="15.75">
      <c r="A13" s="15" t="s">
        <v>27</v>
      </c>
      <c r="B13" s="14">
        <v>109803</v>
      </c>
      <c r="C13" s="14">
        <v>93022</v>
      </c>
      <c r="D13" s="14">
        <v>147689</v>
      </c>
      <c r="E13" s="14">
        <v>177051</v>
      </c>
      <c r="F13" s="14">
        <v>103521</v>
      </c>
      <c r="G13" s="14">
        <v>175752</v>
      </c>
      <c r="H13" s="14">
        <v>82904</v>
      </c>
      <c r="I13" s="14">
        <v>62652</v>
      </c>
      <c r="J13" s="12">
        <f t="shared" si="2"/>
        <v>952394</v>
      </c>
    </row>
    <row r="14" spans="1:10" ht="15.75">
      <c r="A14" s="15" t="s">
        <v>28</v>
      </c>
      <c r="B14" s="14">
        <v>111551</v>
      </c>
      <c r="C14" s="14">
        <v>87995</v>
      </c>
      <c r="D14" s="14">
        <v>147260</v>
      </c>
      <c r="E14" s="14">
        <v>171870</v>
      </c>
      <c r="F14" s="14">
        <v>92649</v>
      </c>
      <c r="G14" s="14">
        <v>162729</v>
      </c>
      <c r="H14" s="14">
        <v>78601</v>
      </c>
      <c r="I14" s="14">
        <v>63103</v>
      </c>
      <c r="J14" s="12">
        <f t="shared" si="2"/>
        <v>915758</v>
      </c>
    </row>
    <row r="15" spans="1:10" ht="15.75">
      <c r="A15" s="15" t="s">
        <v>29</v>
      </c>
      <c r="B15" s="14">
        <v>38845</v>
      </c>
      <c r="C15" s="14">
        <v>36900</v>
      </c>
      <c r="D15" s="14">
        <v>47784</v>
      </c>
      <c r="E15" s="14">
        <v>61831</v>
      </c>
      <c r="F15" s="14">
        <v>34327</v>
      </c>
      <c r="G15" s="14">
        <v>52899</v>
      </c>
      <c r="H15" s="14">
        <v>26626</v>
      </c>
      <c r="I15" s="14">
        <v>17550</v>
      </c>
      <c r="J15" s="12">
        <f t="shared" si="2"/>
        <v>316762</v>
      </c>
    </row>
    <row r="16" spans="1:10" ht="15.75">
      <c r="A16" s="17" t="s">
        <v>30</v>
      </c>
      <c r="B16" s="18">
        <f>B17+B18+B19</f>
        <v>180168</v>
      </c>
      <c r="C16" s="18">
        <f aca="true" t="shared" si="5" ref="C16:I16">C17+C18+C19</f>
        <v>123508</v>
      </c>
      <c r="D16" s="18">
        <f t="shared" si="5"/>
        <v>150114</v>
      </c>
      <c r="E16" s="18">
        <f t="shared" si="5"/>
        <v>220827</v>
      </c>
      <c r="F16" s="18">
        <f t="shared" si="5"/>
        <v>144737</v>
      </c>
      <c r="G16" s="18">
        <f t="shared" si="5"/>
        <v>240644</v>
      </c>
      <c r="H16" s="18">
        <f t="shared" si="5"/>
        <v>148012</v>
      </c>
      <c r="I16" s="18">
        <f t="shared" si="5"/>
        <v>92277</v>
      </c>
      <c r="J16" s="12">
        <f aca="true" t="shared" si="6" ref="J16:J22">SUM(B16:I16)</f>
        <v>1300287</v>
      </c>
    </row>
    <row r="17" spans="1:10" ht="18.75" customHeight="1">
      <c r="A17" s="13" t="s">
        <v>31</v>
      </c>
      <c r="B17" s="14">
        <v>86110</v>
      </c>
      <c r="C17" s="14">
        <v>63057</v>
      </c>
      <c r="D17" s="14">
        <v>74913</v>
      </c>
      <c r="E17" s="14">
        <v>109863</v>
      </c>
      <c r="F17" s="14">
        <v>75384</v>
      </c>
      <c r="G17" s="14">
        <v>123268</v>
      </c>
      <c r="H17" s="14">
        <v>73986</v>
      </c>
      <c r="I17" s="14">
        <v>46529</v>
      </c>
      <c r="J17" s="12">
        <f t="shared" si="6"/>
        <v>653110</v>
      </c>
    </row>
    <row r="18" spans="1:10" ht="18.75" customHeight="1">
      <c r="A18" s="13" t="s">
        <v>32</v>
      </c>
      <c r="B18" s="14">
        <v>70639</v>
      </c>
      <c r="C18" s="14">
        <v>43314</v>
      </c>
      <c r="D18" s="14">
        <v>56089</v>
      </c>
      <c r="E18" s="14">
        <v>80458</v>
      </c>
      <c r="F18" s="14">
        <v>51880</v>
      </c>
      <c r="G18" s="14">
        <v>88601</v>
      </c>
      <c r="H18" s="14">
        <v>57235</v>
      </c>
      <c r="I18" s="14">
        <v>36676</v>
      </c>
      <c r="J18" s="12">
        <f t="shared" si="6"/>
        <v>484892</v>
      </c>
    </row>
    <row r="19" spans="1:10" ht="18.75" customHeight="1">
      <c r="A19" s="13" t="s">
        <v>33</v>
      </c>
      <c r="B19" s="14">
        <v>23419</v>
      </c>
      <c r="C19" s="14">
        <v>17137</v>
      </c>
      <c r="D19" s="14">
        <v>19112</v>
      </c>
      <c r="E19" s="14">
        <v>30506</v>
      </c>
      <c r="F19" s="14">
        <v>17473</v>
      </c>
      <c r="G19" s="14">
        <v>28775</v>
      </c>
      <c r="H19" s="14">
        <v>16791</v>
      </c>
      <c r="I19" s="14">
        <v>9072</v>
      </c>
      <c r="J19" s="12">
        <f t="shared" si="6"/>
        <v>162285</v>
      </c>
    </row>
    <row r="20" spans="1:10" ht="18.75" customHeight="1">
      <c r="A20" s="17" t="s">
        <v>34</v>
      </c>
      <c r="B20" s="14">
        <f>B21+B22</f>
        <v>57867</v>
      </c>
      <c r="C20" s="14">
        <f aca="true" t="shared" si="7" ref="C20:I20">C21+C22</f>
        <v>48792</v>
      </c>
      <c r="D20" s="14">
        <f t="shared" si="7"/>
        <v>73830</v>
      </c>
      <c r="E20" s="14">
        <f t="shared" si="7"/>
        <v>100213</v>
      </c>
      <c r="F20" s="14">
        <f t="shared" si="7"/>
        <v>56508</v>
      </c>
      <c r="G20" s="14">
        <f t="shared" si="7"/>
        <v>75118</v>
      </c>
      <c r="H20" s="14">
        <f t="shared" si="7"/>
        <v>33870</v>
      </c>
      <c r="I20" s="14">
        <f t="shared" si="7"/>
        <v>18741</v>
      </c>
      <c r="J20" s="12">
        <f t="shared" si="6"/>
        <v>464939</v>
      </c>
    </row>
    <row r="21" spans="1:10" ht="18.75" customHeight="1">
      <c r="A21" s="13" t="s">
        <v>35</v>
      </c>
      <c r="B21" s="14">
        <v>32984</v>
      </c>
      <c r="C21" s="14">
        <v>27811</v>
      </c>
      <c r="D21" s="14">
        <v>42083</v>
      </c>
      <c r="E21" s="14">
        <v>57121</v>
      </c>
      <c r="F21" s="14">
        <v>32210</v>
      </c>
      <c r="G21" s="14">
        <v>42817</v>
      </c>
      <c r="H21" s="14">
        <v>19306</v>
      </c>
      <c r="I21" s="14">
        <v>10682</v>
      </c>
      <c r="J21" s="12">
        <f t="shared" si="6"/>
        <v>265014</v>
      </c>
    </row>
    <row r="22" spans="1:10" ht="18.75" customHeight="1">
      <c r="A22" s="13" t="s">
        <v>36</v>
      </c>
      <c r="B22" s="14">
        <v>24883</v>
      </c>
      <c r="C22" s="14">
        <v>20981</v>
      </c>
      <c r="D22" s="14">
        <v>31747</v>
      </c>
      <c r="E22" s="14">
        <v>43092</v>
      </c>
      <c r="F22" s="14">
        <v>24298</v>
      </c>
      <c r="G22" s="14">
        <v>32301</v>
      </c>
      <c r="H22" s="14">
        <v>14564</v>
      </c>
      <c r="I22" s="14">
        <v>8059</v>
      </c>
      <c r="J22" s="12">
        <f t="shared" si="6"/>
        <v>199925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0.9593445104254613</v>
      </c>
      <c r="C28" s="23">
        <f aca="true" t="shared" si="8" ref="C28:I28">(((+C$8+C$16)*C$25)+(C$20*C$26))/C$7</f>
        <v>0.9637394095977627</v>
      </c>
      <c r="D28" s="23">
        <f t="shared" si="8"/>
        <v>0.9762765197693506</v>
      </c>
      <c r="E28" s="23">
        <f t="shared" si="8"/>
        <v>0.9755238863716168</v>
      </c>
      <c r="F28" s="23">
        <f t="shared" si="8"/>
        <v>0.9709679882248031</v>
      </c>
      <c r="G28" s="23">
        <f t="shared" si="8"/>
        <v>0.9733553160817613</v>
      </c>
      <c r="H28" s="23">
        <f t="shared" si="8"/>
        <v>0.9122468745409043</v>
      </c>
      <c r="I28" s="23">
        <f t="shared" si="8"/>
        <v>0.9776096946226325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1.5007985521095917</v>
      </c>
      <c r="C31" s="26">
        <f aca="true" t="shared" si="9" ref="C31:I31">C28*C30</f>
        <v>1.4824239598432787</v>
      </c>
      <c r="D31" s="26">
        <f t="shared" si="9"/>
        <v>1.5171337117215709</v>
      </c>
      <c r="E31" s="26">
        <f t="shared" si="9"/>
        <v>1.5151837003123951</v>
      </c>
      <c r="F31" s="26">
        <f t="shared" si="9"/>
        <v>1.4677152110006124</v>
      </c>
      <c r="G31" s="26">
        <f t="shared" si="9"/>
        <v>1.5421841627999426</v>
      </c>
      <c r="H31" s="26">
        <f t="shared" si="9"/>
        <v>1.6562754254164658</v>
      </c>
      <c r="I31" s="26">
        <f t="shared" si="9"/>
        <v>1.8774994185227658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796359.73</v>
      </c>
      <c r="C37" s="29">
        <f aca="true" t="shared" si="12" ref="C37:I37">+C38+C39</f>
        <v>626562.79</v>
      </c>
      <c r="D37" s="29">
        <f t="shared" si="12"/>
        <v>912190.3</v>
      </c>
      <c r="E37" s="29">
        <f t="shared" si="12"/>
        <v>1169386.96</v>
      </c>
      <c r="F37" s="29">
        <f t="shared" si="12"/>
        <v>683052.64</v>
      </c>
      <c r="G37" s="29">
        <f t="shared" si="12"/>
        <v>1152167.33</v>
      </c>
      <c r="H37" s="29">
        <f t="shared" si="12"/>
        <v>642619.96</v>
      </c>
      <c r="I37" s="29">
        <f t="shared" si="12"/>
        <v>520685.04</v>
      </c>
      <c r="J37" s="29">
        <f t="shared" si="11"/>
        <v>6503024.75</v>
      </c>
      <c r="L37" s="43"/>
      <c r="M37" s="43"/>
    </row>
    <row r="38" spans="1:10" ht="15.75">
      <c r="A38" s="17" t="s">
        <v>73</v>
      </c>
      <c r="B38" s="30">
        <f>ROUND(+B7*B31,2)</f>
        <v>796359.73</v>
      </c>
      <c r="C38" s="30">
        <f aca="true" t="shared" si="13" ref="C38:I38">ROUND(+C7*C31,2)</f>
        <v>626562.79</v>
      </c>
      <c r="D38" s="30">
        <f t="shared" si="13"/>
        <v>912190.3</v>
      </c>
      <c r="E38" s="30">
        <f t="shared" si="13"/>
        <v>1169386.96</v>
      </c>
      <c r="F38" s="30">
        <f t="shared" si="13"/>
        <v>683052.64</v>
      </c>
      <c r="G38" s="30">
        <f t="shared" si="13"/>
        <v>1152167.33</v>
      </c>
      <c r="H38" s="30">
        <f t="shared" si="13"/>
        <v>642619.96</v>
      </c>
      <c r="I38" s="30">
        <f t="shared" si="13"/>
        <v>520685.04</v>
      </c>
      <c r="J38" s="30">
        <f>SUM(B38:I38)</f>
        <v>6503024.75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89</v>
      </c>
      <c r="B41" s="31">
        <f aca="true" t="shared" si="15" ref="B41:J41">+B42+B45+B51</f>
        <v>-102109.09</v>
      </c>
      <c r="C41" s="31">
        <f t="shared" si="15"/>
        <v>-112529.04</v>
      </c>
      <c r="D41" s="31">
        <f t="shared" si="15"/>
        <v>-98889.84</v>
      </c>
      <c r="E41" s="31">
        <f t="shared" si="15"/>
        <v>-126643.87</v>
      </c>
      <c r="F41" s="31">
        <f t="shared" si="15"/>
        <v>-94947.84</v>
      </c>
      <c r="G41" s="31">
        <f t="shared" si="15"/>
        <v>-142923.94</v>
      </c>
      <c r="H41" s="31">
        <f t="shared" si="15"/>
        <v>-70617.15</v>
      </c>
      <c r="I41" s="31">
        <f t="shared" si="15"/>
        <v>-68858.36</v>
      </c>
      <c r="J41" s="31">
        <f t="shared" si="15"/>
        <v>-817519.1299999999</v>
      </c>
      <c r="L41" s="42"/>
    </row>
    <row r="42" spans="1:12" ht="15.75">
      <c r="A42" s="17" t="s">
        <v>44</v>
      </c>
      <c r="B42" s="32">
        <f>B43+B44</f>
        <v>-97170</v>
      </c>
      <c r="C42" s="32">
        <f aca="true" t="shared" si="16" ref="C42:I42">C43+C44</f>
        <v>-97332</v>
      </c>
      <c r="D42" s="32">
        <f t="shared" si="16"/>
        <v>-103746</v>
      </c>
      <c r="E42" s="32">
        <f t="shared" si="16"/>
        <v>-119961</v>
      </c>
      <c r="F42" s="32">
        <f t="shared" si="16"/>
        <v>-100929</v>
      </c>
      <c r="G42" s="32">
        <f t="shared" si="16"/>
        <v>-119877</v>
      </c>
      <c r="H42" s="32">
        <f t="shared" si="16"/>
        <v>-53934</v>
      </c>
      <c r="I42" s="32">
        <f t="shared" si="16"/>
        <v>-69018</v>
      </c>
      <c r="J42" s="31">
        <f t="shared" si="11"/>
        <v>-761967</v>
      </c>
      <c r="L42" s="42"/>
    </row>
    <row r="43" spans="1:12" ht="15.75">
      <c r="A43" s="13" t="s">
        <v>69</v>
      </c>
      <c r="B43" s="20">
        <f aca="true" t="shared" si="17" ref="B43:I43">ROUND(-B9*$D$3,2)</f>
        <v>-97170</v>
      </c>
      <c r="C43" s="20">
        <f t="shared" si="17"/>
        <v>-97332</v>
      </c>
      <c r="D43" s="20">
        <f t="shared" si="17"/>
        <v>-103746</v>
      </c>
      <c r="E43" s="20">
        <f t="shared" si="17"/>
        <v>-119961</v>
      </c>
      <c r="F43" s="20">
        <f t="shared" si="17"/>
        <v>-100929</v>
      </c>
      <c r="G43" s="20">
        <f t="shared" si="17"/>
        <v>-119877</v>
      </c>
      <c r="H43" s="20">
        <f t="shared" si="17"/>
        <v>-53934</v>
      </c>
      <c r="I43" s="20">
        <f t="shared" si="17"/>
        <v>-69018</v>
      </c>
      <c r="J43" s="57">
        <f t="shared" si="11"/>
        <v>-761967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-22628.46</v>
      </c>
      <c r="C45" s="32">
        <f t="shared" si="19"/>
        <v>-28562.64</v>
      </c>
      <c r="D45" s="32">
        <f t="shared" si="19"/>
        <v>-14664.05</v>
      </c>
      <c r="E45" s="32">
        <f t="shared" si="19"/>
        <v>-31622.66</v>
      </c>
      <c r="F45" s="32">
        <f t="shared" si="19"/>
        <v>-8650.75</v>
      </c>
      <c r="G45" s="32">
        <f t="shared" si="19"/>
        <v>-48886.77</v>
      </c>
      <c r="H45" s="32">
        <f t="shared" si="19"/>
        <v>-31270.93</v>
      </c>
      <c r="I45" s="32">
        <f t="shared" si="19"/>
        <v>-11133.17</v>
      </c>
      <c r="J45" s="32">
        <f t="shared" si="19"/>
        <v>-197419.43</v>
      </c>
      <c r="L45" s="50"/>
    </row>
    <row r="46" spans="1:10" ht="15.75">
      <c r="A46" s="13" t="s">
        <v>62</v>
      </c>
      <c r="B46" s="27">
        <v>-22628.46</v>
      </c>
      <c r="C46" s="27">
        <v>-28562.64</v>
      </c>
      <c r="D46" s="27">
        <v>-14664.05</v>
      </c>
      <c r="E46" s="27">
        <v>-31622.66</v>
      </c>
      <c r="F46" s="27">
        <v>-8650.75</v>
      </c>
      <c r="G46" s="27">
        <v>-48886.77</v>
      </c>
      <c r="H46" s="27">
        <v>-31270.93</v>
      </c>
      <c r="I46" s="27">
        <v>-11133.17</v>
      </c>
      <c r="J46" s="27">
        <f t="shared" si="11"/>
        <v>-197419.43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8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694250.64</v>
      </c>
      <c r="C53" s="35">
        <f t="shared" si="20"/>
        <v>514033.75000000006</v>
      </c>
      <c r="D53" s="35">
        <f t="shared" si="20"/>
        <v>813300.4600000001</v>
      </c>
      <c r="E53" s="35">
        <f t="shared" si="20"/>
        <v>1042743.09</v>
      </c>
      <c r="F53" s="35">
        <f t="shared" si="20"/>
        <v>588104.8</v>
      </c>
      <c r="G53" s="35">
        <f t="shared" si="20"/>
        <v>1009243.3900000001</v>
      </c>
      <c r="H53" s="35">
        <f t="shared" si="20"/>
        <v>572002.8099999999</v>
      </c>
      <c r="I53" s="35">
        <f t="shared" si="20"/>
        <v>451826.68</v>
      </c>
      <c r="J53" s="35">
        <f>SUM(B53:I53)</f>
        <v>5685505.62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5685505.609999999</v>
      </c>
      <c r="L56" s="43"/>
    </row>
    <row r="57" spans="1:10" ht="17.25" customHeight="1">
      <c r="A57" s="17" t="s">
        <v>48</v>
      </c>
      <c r="B57" s="45">
        <v>63599.47</v>
      </c>
      <c r="C57" s="45">
        <v>65402.27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129001.73999999999</v>
      </c>
    </row>
    <row r="58" spans="1:12" ht="17.25" customHeight="1">
      <c r="A58" s="17" t="s">
        <v>54</v>
      </c>
      <c r="B58" s="45">
        <v>261953.06</v>
      </c>
      <c r="C58" s="45">
        <v>189009.85</v>
      </c>
      <c r="D58" s="44">
        <v>0</v>
      </c>
      <c r="E58" s="45">
        <v>156862.75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607825.66</v>
      </c>
      <c r="L58" s="40"/>
    </row>
    <row r="59" spans="1:12" ht="17.25" customHeight="1">
      <c r="A59" s="17" t="s">
        <v>55</v>
      </c>
      <c r="B59" s="44">
        <v>0</v>
      </c>
      <c r="C59" s="44">
        <v>0</v>
      </c>
      <c r="D59" s="32">
        <v>76239.5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76239.5</v>
      </c>
      <c r="L59" s="40"/>
    </row>
    <row r="60" spans="1:10" ht="17.25" customHeight="1">
      <c r="A60" s="17" t="s">
        <v>56</v>
      </c>
      <c r="B60" s="44">
        <v>0</v>
      </c>
      <c r="C60" s="44">
        <v>0</v>
      </c>
      <c r="D60" s="45">
        <v>124986.52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124986.52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37600.86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37600.86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41869.72</v>
      </c>
      <c r="E62" s="44">
        <v>0</v>
      </c>
      <c r="F62" s="45">
        <v>63102.34</v>
      </c>
      <c r="G62" s="44">
        <v>0</v>
      </c>
      <c r="H62" s="44">
        <v>0</v>
      </c>
      <c r="I62" s="44">
        <v>0</v>
      </c>
      <c r="J62" s="35">
        <f t="shared" si="21"/>
        <v>104972.06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86949.96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86949.96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63176.22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63176.22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8747.17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8747.17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197790.69</v>
      </c>
      <c r="G66" s="44">
        <v>0</v>
      </c>
      <c r="H66" s="44">
        <v>0</v>
      </c>
      <c r="I66" s="44">
        <v>0</v>
      </c>
      <c r="J66" s="35">
        <f t="shared" si="21"/>
        <v>197790.69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138752.37</v>
      </c>
      <c r="H67" s="45">
        <v>161193.96</v>
      </c>
      <c r="I67" s="44">
        <v>0</v>
      </c>
      <c r="J67" s="32">
        <f t="shared" si="21"/>
        <v>299946.32999999996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229200.59</v>
      </c>
      <c r="H68" s="44">
        <v>0</v>
      </c>
      <c r="I68" s="44">
        <v>0</v>
      </c>
      <c r="J68" s="35">
        <f t="shared" si="21"/>
        <v>229200.59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86815.72</v>
      </c>
      <c r="J69" s="32">
        <f t="shared" si="21"/>
        <v>86815.72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93445.15</v>
      </c>
      <c r="J70" s="35">
        <f t="shared" si="21"/>
        <v>93445.15</v>
      </c>
    </row>
    <row r="71" spans="1:10" ht="17.25" customHeight="1">
      <c r="A71" s="41" t="s">
        <v>67</v>
      </c>
      <c r="B71" s="39">
        <v>368698.11</v>
      </c>
      <c r="C71" s="39">
        <v>259621.63</v>
      </c>
      <c r="D71" s="39">
        <v>532603.85</v>
      </c>
      <c r="E71" s="39">
        <v>727006.99</v>
      </c>
      <c r="F71" s="39">
        <v>327211.77</v>
      </c>
      <c r="G71" s="39">
        <v>641290.43</v>
      </c>
      <c r="H71" s="39">
        <v>410808.85</v>
      </c>
      <c r="I71" s="39">
        <v>271565.81</v>
      </c>
      <c r="J71" s="39">
        <f>SUM(B71:I71)</f>
        <v>3538807.44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8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1.5913608373765682</v>
      </c>
      <c r="C75" s="55">
        <v>1.5604127129884708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1.4798848228266543</v>
      </c>
      <c r="C76" s="55">
        <v>1.4523552937396944</v>
      </c>
      <c r="D76" s="55"/>
      <c r="E76" s="55">
        <v>1.5461785217008415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1.420528603307849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1.4941899899832494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1.8074939497403295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1.7029446041688059</v>
      </c>
      <c r="E80" s="55">
        <v>0</v>
      </c>
      <c r="F80" s="55">
        <v>1.5182786677515305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1.4927205987984251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1.4907115817618914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1.4770406960935376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1.458005527465716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1.4830500990261453</v>
      </c>
      <c r="H85" s="55">
        <v>1.656275429069231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1.6209176897199529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1.836146525319225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1.9010227240585384</v>
      </c>
      <c r="J88" s="39"/>
    </row>
    <row r="89" spans="1:10" ht="36.75" customHeight="1">
      <c r="A89" s="66" t="s">
        <v>94</v>
      </c>
      <c r="B89" s="67"/>
      <c r="C89" s="67"/>
      <c r="D89" s="67"/>
      <c r="E89" s="67"/>
      <c r="F89" s="67"/>
      <c r="G89" s="67"/>
      <c r="H89" s="67"/>
      <c r="I89" s="67"/>
      <c r="J89" s="67"/>
    </row>
    <row r="90" ht="18.75" customHeight="1">
      <c r="A90" s="49" t="s">
        <v>91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2013-10-07T19:34:07Z</cp:lastPrinted>
  <dcterms:created xsi:type="dcterms:W3CDTF">2012-11-28T17:54:39Z</dcterms:created>
  <dcterms:modified xsi:type="dcterms:W3CDTF">2013-10-07T19:42:44Z</dcterms:modified>
  <cp:category/>
  <cp:version/>
  <cp:contentType/>
  <cp:contentStatus/>
</cp:coreProperties>
</file>