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0" i="8"/>
  <c r="J77"/>
  <c r="J70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J64" l="1"/>
  <c r="I56"/>
  <c r="G56"/>
  <c r="E56"/>
  <c r="C56"/>
  <c r="H56"/>
  <c r="F56"/>
  <c r="D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7"/>
  <c r="B56"/>
  <c r="I43"/>
  <c r="I92"/>
  <c r="I91" s="1"/>
  <c r="G43"/>
  <c r="G92"/>
  <c r="G91" s="1"/>
  <c r="E48"/>
  <c r="J48" s="1"/>
  <c r="E45"/>
  <c r="E44" s="1"/>
  <c r="C45"/>
  <c r="C46"/>
  <c r="J46" s="1"/>
  <c r="J56" l="1"/>
  <c r="E43"/>
  <c r="E92"/>
  <c r="E91" s="1"/>
  <c r="C44"/>
  <c r="J45"/>
  <c r="J44" s="1"/>
  <c r="B44"/>
  <c r="C43" l="1"/>
  <c r="C92"/>
  <c r="C91" s="1"/>
  <c r="C102" s="1"/>
  <c r="J102" s="1"/>
  <c r="J99" s="1"/>
  <c r="B43"/>
  <c r="J43" s="1"/>
  <c r="B92"/>
  <c r="J92" l="1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<sst xmlns="http://schemas.openxmlformats.org/spreadsheetml/2006/main" count="122" uniqueCount="122">
  <si>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</si>
  <si>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</si>
  <si>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</si>
  <si>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</si>
  <si>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</si>
  <si>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</si>
  <si>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</si>
  <si>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</si>
  <si>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</si>
  <si>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</si>
  <si>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</si>
  <si>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</si>
  <si>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</si>
  <si>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</si>
  <si>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</si>
  <si>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</si>
  <si>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</si>
  <si>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</si>
  <si>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</si>
  <si>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</si>
  <si>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</si>
  <si>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</si>
  <si>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</si>
  <si>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</si>
  <si>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</si>
  <si>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</si>
  <si>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</si>
  <si>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</si>
  <si>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</si>
  <si>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</si>
  <si>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</si>
  <si>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</si>
  <si>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</si>
  <si>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</si>
  <si>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</si>
  <si>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</si>
  <si>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</si>
  <si>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</si>
  <si>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</si>
  <si>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</si>
  <si>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</si>
  <si>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</si>
  <si>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</si>
  <si>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</si>
  <si>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</si>
  <si>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</si>
  <si>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</si>
  <si>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</si>
  <si>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</si>
  <si>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</si>
  <si>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</si>
  <si>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</si>
  <si>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</si>
  <si>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</si>
  <si>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</si>
  <si>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</si>
  <si>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</si>
  <si>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</si>
  <si>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</si>
  <si>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</si>
  <si>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</si>
  <si>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</si>
  <si>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</si>
  <si>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</si>
  <si>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</si>
  <si>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</si>
  <si>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</si>
  <si>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</si>
  <si>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</si>
  <si>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</si>
  <si>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</si>
  <si>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</si>
  <si>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</si>
  <si>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</si>
  <si>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</si>
  <si>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</si>
  <si>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</si>
  <si>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</si>
  <si>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</si>
  <si>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</si>
  <si>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</si>
  <si>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</si>
  <si>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</si>
  <si>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</si>
  <si>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</si>
  <si>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</si>
  <si>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</si>
  <si>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</si>
  <si>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</si>
  <si>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</si>
  <si>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</si>
  <si>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</si>
  <si>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</si>
  <si>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</si>
  <si>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</si>
  <si>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</si>
  <si>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</si>
  <si>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</si>
  <si>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</si>
  <si>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</si>
  <si>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</si>
  <si>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</si>
  <si>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</si>
  <si>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</si>
  <si>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</si>
  <si>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</si>
  <si>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</si>
  <si>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</si>
  <si>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</si>
  <si>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</si>
  <si>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</si>
  <si>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</si>
  <si>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</si>
  <si>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</si>
  <si>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</si>
  <si>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</si>
  <si>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</si>
  <si>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</si>
  <si>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</si>
  <si>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</si>
  <si>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</si>
  <si>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31/10/13 - VENCIMENTO 07/11/13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</si>
</sst>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619560</v>
      </c>
      <c r="C7" s="9">
        <f t="shared" si="0"/>
        <v>764004</v>
      </c>
      <c r="D7" s="9">
        <f t="shared" si="0"/>
        <v>798275</v>
      </c>
      <c r="E7" s="9">
        <f t="shared" si="0"/>
        <v>398243</v>
      </c>
      <c r="F7" s="9">
        <f t="shared" si="0"/>
        <v>556382</v>
      </c>
      <c r="G7" s="9">
        <f t="shared" si="0"/>
        <v>799371</v>
      </c>
      <c r="H7" s="9">
        <f t="shared" si="0"/>
        <v>1240182</v>
      </c>
      <c r="I7" s="9">
        <f t="shared" si="0"/>
        <v>579397</v>
      </c>
      <c r="J7" s="9">
        <f t="shared" si="0"/>
        <v>5755414</v>
      </c>
      <c r="K7" s="56"/>
    </row>
    <row r="8" spans="1:12" ht="17.25" customHeight="1">
      <c r="A8" s="10" t="s">
        <v>33</v>
      </c>
      <c r="B8" s="11">
        <f>B9+B12</f>
        <v>366189</v>
      </c>
      <c r="C8" s="11">
        <f t="shared" ref="C8:I8" si="1">C9+C12</f>
        <v>465069</v>
      </c>
      <c r="D8" s="11">
        <f t="shared" si="1"/>
        <v>452575</v>
      </c>
      <c r="E8" s="11">
        <f t="shared" si="1"/>
        <v>219843</v>
      </c>
      <c r="F8" s="11">
        <f t="shared" si="1"/>
        <v>327019</v>
      </c>
      <c r="G8" s="11">
        <f t="shared" si="1"/>
        <v>447868</v>
      </c>
      <c r="H8" s="11">
        <f t="shared" si="1"/>
        <v>671102</v>
      </c>
      <c r="I8" s="11">
        <f t="shared" si="1"/>
        <v>355790</v>
      </c>
      <c r="J8" s="11">
        <f t="shared" ref="J8:J23" si="2">SUM(B8:I8)</f>
        <v>3305455</v>
      </c>
    </row>
    <row r="9" spans="1:12" ht="17.25" customHeight="1">
      <c r="A9" s="15" t="s">
        <v>18</v>
      </c>
      <c r="B9" s="13">
        <f>+B10+B11</f>
        <v>48198</v>
      </c>
      <c r="C9" s="13">
        <f t="shared" ref="C9:I9" si="3">+C10+C11</f>
        <v>64339</v>
      </c>
      <c r="D9" s="13">
        <f t="shared" si="3"/>
        <v>56972</v>
      </c>
      <c r="E9" s="13">
        <f t="shared" si="3"/>
        <v>27707</v>
      </c>
      <c r="F9" s="13">
        <f t="shared" si="3"/>
        <v>42314</v>
      </c>
      <c r="G9" s="13">
        <f t="shared" si="3"/>
        <v>53279</v>
      </c>
      <c r="H9" s="13">
        <f t="shared" si="3"/>
        <v>63102</v>
      </c>
      <c r="I9" s="13">
        <f t="shared" si="3"/>
        <v>57866</v>
      </c>
      <c r="J9" s="11">
        <f t="shared" si="2"/>
        <v>413777</v>
      </c>
    </row>
    <row r="10" spans="1:12" ht="17.25" customHeight="1">
      <c r="A10" s="31" t="s">
        <v>19</v>
      </c>
      <c r="B10" s="13">
        <v>48198</v>
      </c>
      <c r="C10" s="13">
        <v>64339</v>
      </c>
      <c r="D10" s="13">
        <v>56972</v>
      </c>
      <c r="E10" s="13">
        <v>27707</v>
      </c>
      <c r="F10" s="13">
        <v>42314</v>
      </c>
      <c r="G10" s="13">
        <v>53279</v>
      </c>
      <c r="H10" s="13">
        <v>63102</v>
      </c>
      <c r="I10" s="13">
        <v>57866</v>
      </c>
      <c r="J10" s="11">
        <f>SUM(B10:I10)</f>
        <v>413777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317991</v>
      </c>
      <c r="C12" s="17">
        <f t="shared" si="4"/>
        <v>400730</v>
      </c>
      <c r="D12" s="17">
        <f t="shared" si="4"/>
        <v>395603</v>
      </c>
      <c r="E12" s="17">
        <f t="shared" si="4"/>
        <v>192136</v>
      </c>
      <c r="F12" s="17">
        <f t="shared" si="4"/>
        <v>284705</v>
      </c>
      <c r="G12" s="17">
        <f t="shared" si="4"/>
        <v>394589</v>
      </c>
      <c r="H12" s="17">
        <f t="shared" si="4"/>
        <v>608000</v>
      </c>
      <c r="I12" s="17">
        <f t="shared" si="4"/>
        <v>297924</v>
      </c>
      <c r="J12" s="11">
        <f t="shared" si="2"/>
        <v>2891678</v>
      </c>
    </row>
    <row r="13" spans="1:12" ht="17.25" customHeight="1">
      <c r="A13" s="14" t="s">
        <v>21</v>
      </c>
      <c r="B13" s="13">
        <v>137971</v>
      </c>
      <c r="C13" s="13">
        <v>187395</v>
      </c>
      <c r="D13" s="13">
        <v>193294</v>
      </c>
      <c r="E13" s="13">
        <v>94603</v>
      </c>
      <c r="F13" s="13">
        <v>134876</v>
      </c>
      <c r="G13" s="13">
        <v>187081</v>
      </c>
      <c r="H13" s="13">
        <v>281054</v>
      </c>
      <c r="I13" s="13">
        <v>131160</v>
      </c>
      <c r="J13" s="11">
        <f t="shared" si="2"/>
        <v>1347434</v>
      </c>
      <c r="K13" s="56"/>
      <c r="L13" s="57"/>
    </row>
    <row r="14" spans="1:12" ht="17.25" customHeight="1">
      <c r="A14" s="14" t="s">
        <v>22</v>
      </c>
      <c r="B14" s="13">
        <v>136054</v>
      </c>
      <c r="C14" s="13">
        <v>152960</v>
      </c>
      <c r="D14" s="13">
        <v>148263</v>
      </c>
      <c r="E14" s="13">
        <v>70007</v>
      </c>
      <c r="F14" s="13">
        <v>113745</v>
      </c>
      <c r="G14" s="13">
        <v>157091</v>
      </c>
      <c r="H14" s="13">
        <v>262325</v>
      </c>
      <c r="I14" s="13">
        <v>126362</v>
      </c>
      <c r="J14" s="11">
        <f t="shared" si="2"/>
        <v>1166807</v>
      </c>
      <c r="K14" s="56"/>
    </row>
    <row r="15" spans="1:12" ht="17.25" customHeight="1">
      <c r="A15" s="14" t="s">
        <v>23</v>
      </c>
      <c r="B15" s="13">
        <v>43966</v>
      </c>
      <c r="C15" s="13">
        <v>60375</v>
      </c>
      <c r="D15" s="13">
        <v>54046</v>
      </c>
      <c r="E15" s="13">
        <v>27526</v>
      </c>
      <c r="F15" s="13">
        <v>36084</v>
      </c>
      <c r="G15" s="13">
        <v>50417</v>
      </c>
      <c r="H15" s="13">
        <v>64621</v>
      </c>
      <c r="I15" s="13">
        <v>40402</v>
      </c>
      <c r="J15" s="11">
        <f t="shared" si="2"/>
        <v>377437</v>
      </c>
    </row>
    <row r="16" spans="1:12" ht="17.25" customHeight="1">
      <c r="A16" s="16" t="s">
        <v>24</v>
      </c>
      <c r="B16" s="11">
        <f>+B17+B18+B19</f>
        <v>211916</v>
      </c>
      <c r="C16" s="11">
        <f t="shared" ref="C16:I16" si="5">+C17+C18+C19</f>
        <v>235469</v>
      </c>
      <c r="D16" s="11">
        <f t="shared" si="5"/>
        <v>268588</v>
      </c>
      <c r="E16" s="11">
        <f t="shared" si="5"/>
        <v>132476</v>
      </c>
      <c r="F16" s="11">
        <f t="shared" si="5"/>
        <v>181765</v>
      </c>
      <c r="G16" s="11">
        <f t="shared" si="5"/>
        <v>291465</v>
      </c>
      <c r="H16" s="11">
        <f t="shared" si="5"/>
        <v>503904</v>
      </c>
      <c r="I16" s="11">
        <f t="shared" si="5"/>
        <v>182493</v>
      </c>
      <c r="J16" s="11">
        <f t="shared" si="2"/>
        <v>2008076</v>
      </c>
    </row>
    <row r="17" spans="1:11" ht="17.25" customHeight="1">
      <c r="A17" s="12" t="s">
        <v>25</v>
      </c>
      <c r="B17" s="13">
        <v>107239</v>
      </c>
      <c r="C17" s="13">
        <v>131923</v>
      </c>
      <c r="D17" s="13">
        <v>152347</v>
      </c>
      <c r="E17" s="13">
        <v>74660</v>
      </c>
      <c r="F17" s="13">
        <v>100957</v>
      </c>
      <c r="G17" s="13">
        <v>161373</v>
      </c>
      <c r="H17" s="13">
        <v>264980</v>
      </c>
      <c r="I17" s="13">
        <v>100360</v>
      </c>
      <c r="J17" s="11">
        <f t="shared" si="2"/>
        <v>1093839</v>
      </c>
      <c r="K17" s="56"/>
    </row>
    <row r="18" spans="1:11" ht="17.25" customHeight="1">
      <c r="A18" s="12" t="s">
        <v>26</v>
      </c>
      <c r="B18" s="13">
        <v>80473</v>
      </c>
      <c r="C18" s="13">
        <v>76139</v>
      </c>
      <c r="D18" s="13">
        <v>86762</v>
      </c>
      <c r="E18" s="13">
        <v>42478</v>
      </c>
      <c r="F18" s="13">
        <v>63276</v>
      </c>
      <c r="G18" s="13">
        <v>101388</v>
      </c>
      <c r="H18" s="13">
        <v>195051</v>
      </c>
      <c r="I18" s="13">
        <v>63435</v>
      </c>
      <c r="J18" s="11">
        <f t="shared" si="2"/>
        <v>709002</v>
      </c>
      <c r="K18" s="56"/>
    </row>
    <row r="19" spans="1:11" ht="17.25" customHeight="1">
      <c r="A19" s="12" t="s">
        <v>27</v>
      </c>
      <c r="B19" s="13">
        <v>24204</v>
      </c>
      <c r="C19" s="13">
        <v>27407</v>
      </c>
      <c r="D19" s="13">
        <v>29479</v>
      </c>
      <c r="E19" s="13">
        <v>15338</v>
      </c>
      <c r="F19" s="13">
        <v>17532</v>
      </c>
      <c r="G19" s="13">
        <v>28704</v>
      </c>
      <c r="H19" s="13">
        <v>43873</v>
      </c>
      <c r="I19" s="13">
        <v>18698</v>
      </c>
      <c r="J19" s="11">
        <f t="shared" si="2"/>
        <v>205235</v>
      </c>
    </row>
    <row r="20" spans="1:11" ht="17.25" customHeight="1">
      <c r="A20" s="16" t="s">
        <v>28</v>
      </c>
      <c r="B20" s="13">
        <v>41455</v>
      </c>
      <c r="C20" s="13">
        <v>63466</v>
      </c>
      <c r="D20" s="13">
        <v>77112</v>
      </c>
      <c r="E20" s="13">
        <v>45924</v>
      </c>
      <c r="F20" s="13">
        <v>47598</v>
      </c>
      <c r="G20" s="13">
        <v>60038</v>
      </c>
      <c r="H20" s="13">
        <v>65176</v>
      </c>
      <c r="I20" s="13">
        <v>33376</v>
      </c>
      <c r="J20" s="11">
        <f t="shared" si="2"/>
        <v>434145</v>
      </c>
    </row>
    <row r="21" spans="1:11" ht="17.25" customHeight="1">
      <c r="A21" s="12" t="s">
        <v>29</v>
      </c>
      <c r="B21" s="13">
        <v>26531</v>
      </c>
      <c r="C21" s="13">
        <v>40618</v>
      </c>
      <c r="D21" s="13">
        <v>49352</v>
      </c>
      <c r="E21" s="13">
        <v>29391</v>
      </c>
      <c r="F21" s="13">
        <v>30463</v>
      </c>
      <c r="G21" s="13">
        <v>38424</v>
      </c>
      <c r="H21" s="13">
        <v>41713</v>
      </c>
      <c r="I21" s="13">
        <v>21361</v>
      </c>
      <c r="J21" s="11">
        <f t="shared" si="2"/>
        <v>277853</v>
      </c>
      <c r="K21" s="56"/>
    </row>
    <row r="22" spans="1:11" ht="17.25" customHeight="1">
      <c r="A22" s="12" t="s">
        <v>30</v>
      </c>
      <c r="B22" s="13">
        <v>14924</v>
      </c>
      <c r="C22" s="13">
        <v>22848</v>
      </c>
      <c r="D22" s="13">
        <v>27760</v>
      </c>
      <c r="E22" s="13">
        <v>16533</v>
      </c>
      <c r="F22" s="13">
        <v>17135</v>
      </c>
      <c r="G22" s="13">
        <v>21614</v>
      </c>
      <c r="H22" s="13">
        <v>23463</v>
      </c>
      <c r="I22" s="13">
        <v>12015</v>
      </c>
      <c r="J22" s="11">
        <f t="shared" si="2"/>
        <v>156292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7738</v>
      </c>
      <c r="J23" s="11">
        <f t="shared" si="2"/>
        <v>7738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8625.2000000000007</v>
      </c>
      <c r="J31" s="24">
        <f t="shared" ref="J31:J70" si="7">SUM(B31:I31)</f>
        <v>8625.2000000000007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1421929.9200000002</v>
      </c>
      <c r="C43" s="23">
        <f t="shared" ref="C43:I43" si="8">+C44+C52</f>
        <v>1999244.0799999998</v>
      </c>
      <c r="D43" s="23">
        <f t="shared" si="8"/>
        <v>2197636.83</v>
      </c>
      <c r="E43" s="23">
        <f t="shared" si="8"/>
        <v>1102770.19</v>
      </c>
      <c r="F43" s="23">
        <f t="shared" si="8"/>
        <v>1319926.2</v>
      </c>
      <c r="G43" s="23">
        <f t="shared" si="8"/>
        <v>1942522.6500000001</v>
      </c>
      <c r="H43" s="23">
        <f t="shared" si="8"/>
        <v>2593706.4300000002</v>
      </c>
      <c r="I43" s="23">
        <f t="shared" si="8"/>
        <v>1333607.5799999998</v>
      </c>
      <c r="J43" s="23">
        <f t="shared" si="7"/>
        <v>13911343.879999999</v>
      </c>
    </row>
    <row r="44" spans="1:10" ht="17.25" customHeight="1">
      <c r="A44" s="16" t="s">
        <v>51</v>
      </c>
      <c r="B44" s="24">
        <f>SUM(B45:B51)</f>
        <v>1406958.8</v>
      </c>
      <c r="C44" s="24">
        <f t="shared" ref="C44:J44" si="9">SUM(C45:C51)</f>
        <v>1978880.6099999999</v>
      </c>
      <c r="D44" s="24">
        <f t="shared" si="9"/>
        <v>2177295.06</v>
      </c>
      <c r="E44" s="24">
        <f t="shared" si="9"/>
        <v>1083871.29</v>
      </c>
      <c r="F44" s="24">
        <f t="shared" si="9"/>
        <v>1300654.2</v>
      </c>
      <c r="G44" s="24">
        <f t="shared" si="9"/>
        <v>1924565.62</v>
      </c>
      <c r="H44" s="24">
        <f t="shared" si="9"/>
        <v>2568540.94</v>
      </c>
      <c r="I44" s="24">
        <f t="shared" si="9"/>
        <v>1320264.1299999999</v>
      </c>
      <c r="J44" s="24">
        <f t="shared" si="9"/>
        <v>13761030.649999999</v>
      </c>
    </row>
    <row r="45" spans="1:10" ht="17.25" customHeight="1">
      <c r="A45" s="37" t="s">
        <v>52</v>
      </c>
      <c r="B45" s="24">
        <f t="shared" ref="B45:I45" si="10">ROUND(B26*B7,2)</f>
        <v>1406958.8</v>
      </c>
      <c r="C45" s="24">
        <f t="shared" si="10"/>
        <v>1974491.94</v>
      </c>
      <c r="D45" s="24">
        <f t="shared" si="10"/>
        <v>2177295.06</v>
      </c>
      <c r="E45" s="24">
        <f t="shared" si="10"/>
        <v>1060600.76</v>
      </c>
      <c r="F45" s="24">
        <f t="shared" si="10"/>
        <v>1300654.2</v>
      </c>
      <c r="G45" s="24">
        <f t="shared" si="10"/>
        <v>1924565.62</v>
      </c>
      <c r="H45" s="24">
        <f t="shared" si="10"/>
        <v>2568540.94</v>
      </c>
      <c r="I45" s="24">
        <f t="shared" si="10"/>
        <v>1311638.93</v>
      </c>
      <c r="J45" s="24">
        <f t="shared" si="7"/>
        <v>13724746.25</v>
      </c>
    </row>
    <row r="46" spans="1:10" ht="17.25" customHeight="1">
      <c r="A46" s="37" t="s">
        <v>53</v>
      </c>
      <c r="B46" s="20">
        <v>0</v>
      </c>
      <c r="C46" s="24">
        <f>ROUND(C27*C7,2)</f>
        <v>4388.67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4388.67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31792.93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31792.93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-8522.4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-8522.4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8625.2000000000007</v>
      </c>
      <c r="J49" s="24">
        <f>SUM(B49:I49)</f>
        <v>8625.2000000000007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-254074.85</v>
      </c>
      <c r="C56" s="38">
        <f t="shared" si="11"/>
        <v>-189169.24</v>
      </c>
      <c r="D56" s="38">
        <f t="shared" si="11"/>
        <v>-228304.88999999998</v>
      </c>
      <c r="E56" s="38">
        <f t="shared" si="11"/>
        <v>-383726.04000000004</v>
      </c>
      <c r="F56" s="38">
        <f t="shared" si="11"/>
        <v>-295020.01999999996</v>
      </c>
      <c r="G56" s="38">
        <f t="shared" si="11"/>
        <v>-305402.48000000004</v>
      </c>
      <c r="H56" s="38">
        <f t="shared" si="11"/>
        <v>-316391.11000000004</v>
      </c>
      <c r="I56" s="38">
        <f t="shared" si="11"/>
        <v>-195725.48</v>
      </c>
      <c r="J56" s="38">
        <f t="shared" si="7"/>
        <v>-2167814.1100000003</v>
      </c>
    </row>
    <row r="57" spans="1:10" ht="18.75" customHeight="1">
      <c r="A57" s="16" t="s">
        <v>86</v>
      </c>
      <c r="B57" s="38">
        <f t="shared" ref="B57:I57" si="12">B58+B59+B60+B61+B62+B63</f>
        <v>-262397.5</v>
      </c>
      <c r="C57" s="38">
        <f t="shared" si="12"/>
        <v>-200366.25</v>
      </c>
      <c r="D57" s="38">
        <f t="shared" si="12"/>
        <v>-207583.52</v>
      </c>
      <c r="E57" s="38">
        <f t="shared" si="12"/>
        <v>-83121</v>
      </c>
      <c r="F57" s="38">
        <f t="shared" si="12"/>
        <v>-271957.23</v>
      </c>
      <c r="G57" s="38">
        <f t="shared" si="12"/>
        <v>-275357.39</v>
      </c>
      <c r="H57" s="38">
        <f t="shared" si="12"/>
        <v>-271165.28000000003</v>
      </c>
      <c r="I57" s="38">
        <f t="shared" si="12"/>
        <v>-173598</v>
      </c>
      <c r="J57" s="38">
        <f t="shared" si="7"/>
        <v>-1745546.1700000002</v>
      </c>
    </row>
    <row r="58" spans="1:10" ht="18.75" customHeight="1">
      <c r="A58" s="12" t="s">
        <v>87</v>
      </c>
      <c r="B58" s="38">
        <f>-ROUND(B9*$D$3,2)</f>
        <v>-144594</v>
      </c>
      <c r="C58" s="38">
        <f t="shared" ref="C58:I58" si="13">-ROUND(C9*$D$3,2)</f>
        <v>-193017</v>
      </c>
      <c r="D58" s="38">
        <f t="shared" si="13"/>
        <v>-170916</v>
      </c>
      <c r="E58" s="38">
        <f t="shared" si="13"/>
        <v>-83121</v>
      </c>
      <c r="F58" s="38">
        <f t="shared" si="13"/>
        <v>-126942</v>
      </c>
      <c r="G58" s="38">
        <f t="shared" si="13"/>
        <v>-159837</v>
      </c>
      <c r="H58" s="38">
        <f t="shared" si="13"/>
        <v>-189306</v>
      </c>
      <c r="I58" s="38">
        <f t="shared" si="13"/>
        <v>-173598</v>
      </c>
      <c r="J58" s="38">
        <f t="shared" si="7"/>
        <v>-1241331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-1875</v>
      </c>
      <c r="C60" s="50">
        <v>-882</v>
      </c>
      <c r="D60" s="50">
        <v>-666</v>
      </c>
      <c r="E60" s="20">
        <v>0</v>
      </c>
      <c r="F60" s="50">
        <v>-996</v>
      </c>
      <c r="G60" s="50">
        <v>-654</v>
      </c>
      <c r="H60" s="50">
        <v>-459</v>
      </c>
      <c r="I60" s="20">
        <v>0</v>
      </c>
      <c r="J60" s="38">
        <f t="shared" si="7"/>
        <v>-5532</v>
      </c>
    </row>
    <row r="61" spans="1:10" ht="18.75" customHeight="1">
      <c r="A61" s="12" t="s">
        <v>63</v>
      </c>
      <c r="B61" s="50">
        <v>-546</v>
      </c>
      <c r="C61" s="50">
        <v>-342</v>
      </c>
      <c r="D61" s="50">
        <v>-195</v>
      </c>
      <c r="E61" s="20">
        <v>0</v>
      </c>
      <c r="F61" s="50">
        <v>-534</v>
      </c>
      <c r="G61" s="50">
        <v>-195</v>
      </c>
      <c r="H61" s="50">
        <v>-120</v>
      </c>
      <c r="I61" s="20">
        <v>0</v>
      </c>
      <c r="J61" s="38">
        <f t="shared" si="7"/>
        <v>-1932</v>
      </c>
    </row>
    <row r="62" spans="1:10" ht="18.75" customHeight="1">
      <c r="A62" s="12" t="s">
        <v>64</v>
      </c>
      <c r="B62" s="50">
        <v>-115298.5</v>
      </c>
      <c r="C62" s="50">
        <v>-6069.25</v>
      </c>
      <c r="D62" s="50">
        <v>-35806.519999999997</v>
      </c>
      <c r="E62" s="20">
        <v>0</v>
      </c>
      <c r="F62" s="50">
        <v>-143345.23000000001</v>
      </c>
      <c r="G62" s="50">
        <v>-114671.39</v>
      </c>
      <c r="H62" s="50">
        <v>-81252.28</v>
      </c>
      <c r="I62" s="20">
        <v>0</v>
      </c>
      <c r="J62" s="38">
        <f>SUM(B62:I62)</f>
        <v>-496443.17000000004</v>
      </c>
    </row>
    <row r="63" spans="1:10" ht="18.75" customHeight="1">
      <c r="A63" s="12" t="s">
        <v>65</v>
      </c>
      <c r="B63" s="50">
        <v>-84</v>
      </c>
      <c r="C63" s="50">
        <v>-56</v>
      </c>
      <c r="D63" s="20">
        <v>0</v>
      </c>
      <c r="E63" s="20">
        <v>0</v>
      </c>
      <c r="F63" s="20">
        <v>-140</v>
      </c>
      <c r="G63" s="20">
        <v>0</v>
      </c>
      <c r="H63" s="20">
        <v>-28</v>
      </c>
      <c r="I63" s="20">
        <v>0</v>
      </c>
      <c r="J63" s="38">
        <f t="shared" si="7"/>
        <v>-308</v>
      </c>
    </row>
    <row r="64" spans="1:10" ht="18.75" customHeight="1">
      <c r="A64" s="12" t="s">
        <v>91</v>
      </c>
      <c r="B64" s="50">
        <f t="shared" ref="B64:I64" si="14">SUM(B65:B86)</f>
        <v>8322.65</v>
      </c>
      <c r="C64" s="50">
        <f t="shared" si="14"/>
        <v>11197.009999999998</v>
      </c>
      <c r="D64" s="20">
        <f t="shared" si="14"/>
        <v>-20721.370000000003</v>
      </c>
      <c r="E64" s="20">
        <f t="shared" si="14"/>
        <v>-300605.04000000004</v>
      </c>
      <c r="F64" s="20">
        <f t="shared" si="14"/>
        <v>-23062.79</v>
      </c>
      <c r="G64" s="20">
        <f t="shared" si="14"/>
        <v>-30045.09</v>
      </c>
      <c r="H64" s="20">
        <f t="shared" si="14"/>
        <v>-45225.83</v>
      </c>
      <c r="I64" s="20">
        <f t="shared" si="14"/>
        <v>-22127.48</v>
      </c>
      <c r="J64" s="38">
        <f t="shared" si="7"/>
        <v>-422267.94000000006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-1067.5</v>
      </c>
      <c r="E67" s="38">
        <v>-1789.96</v>
      </c>
      <c r="F67" s="20">
        <v>0</v>
      </c>
      <c r="G67" s="38">
        <v>-380.5</v>
      </c>
      <c r="H67" s="20">
        <v>0</v>
      </c>
      <c r="I67" s="20">
        <v>0</v>
      </c>
      <c r="J67" s="38">
        <f t="shared" si="7"/>
        <v>-3237.96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-13653.67</v>
      </c>
      <c r="C69" s="38">
        <v>-19820.740000000002</v>
      </c>
      <c r="D69" s="38">
        <v>-18737.330000000002</v>
      </c>
      <c r="E69" s="38">
        <v>-14500.95</v>
      </c>
      <c r="F69" s="38">
        <v>-13139.75</v>
      </c>
      <c r="G69" s="38">
        <v>-18056.73</v>
      </c>
      <c r="H69" s="38">
        <v>-27515.69</v>
      </c>
      <c r="I69" s="38">
        <v>-13473.1</v>
      </c>
      <c r="J69" s="51">
        <f t="shared" si="7"/>
        <v>-138897.96</v>
      </c>
    </row>
    <row r="70" spans="1:10" ht="18.75" customHeight="1">
      <c r="A70" s="12" t="s">
        <v>71</v>
      </c>
      <c r="B70" s="38">
        <v>21976.32</v>
      </c>
      <c r="C70" s="38">
        <v>31220.66</v>
      </c>
      <c r="D70" s="38">
        <v>-892.93</v>
      </c>
      <c r="E70" s="38">
        <v>-5915.54</v>
      </c>
      <c r="F70" s="38">
        <v>-8439.74</v>
      </c>
      <c r="G70" s="38">
        <v>-11607.86</v>
      </c>
      <c r="H70" s="38">
        <v>-17686.53</v>
      </c>
      <c r="I70" s="38">
        <v>-8654.3799999999992</v>
      </c>
      <c r="J70" s="51">
        <f t="shared" si="7"/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-190000</v>
      </c>
      <c r="F77" s="20">
        <v>0</v>
      </c>
      <c r="G77" s="20">
        <v>0</v>
      </c>
      <c r="H77" s="20">
        <v>0</v>
      </c>
      <c r="I77" s="20">
        <v>0</v>
      </c>
      <c r="J77" s="51">
        <f t="shared" ref="J77" si="15">SUM(B77:I77)</f>
        <v>-190000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38">
        <v>-48398.59</v>
      </c>
      <c r="F80" s="20">
        <v>0</v>
      </c>
      <c r="G80" s="20">
        <v>0</v>
      </c>
      <c r="H80" s="20">
        <v>0</v>
      </c>
      <c r="I80" s="20">
        <v>0</v>
      </c>
      <c r="J80" s="51">
        <f t="shared" ref="J80" si="16">SUM(B80:I80)</f>
        <v>-48398.59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7">+B92+B93</f>
        <v>1167855.07</v>
      </c>
      <c r="C91" s="25">
        <f t="shared" si="17"/>
        <v>1810074.8399999999</v>
      </c>
      <c r="D91" s="25">
        <f t="shared" si="17"/>
        <v>1969331.94</v>
      </c>
      <c r="E91" s="25">
        <f t="shared" si="17"/>
        <v>719044.15</v>
      </c>
      <c r="F91" s="25">
        <f t="shared" si="17"/>
        <v>1024906.1799999999</v>
      </c>
      <c r="G91" s="25">
        <f t="shared" si="17"/>
        <v>1637120.17</v>
      </c>
      <c r="H91" s="25">
        <f t="shared" si="17"/>
        <v>2277315.3200000003</v>
      </c>
      <c r="I91" s="25">
        <f t="shared" si="17"/>
        <v>1137882.0999999999</v>
      </c>
      <c r="J91" s="51">
        <f>SUM(B91:I91)</f>
        <v>11743529.77</v>
      </c>
      <c r="K91" s="58"/>
    </row>
    <row r="92" spans="1:11" ht="18.75" customHeight="1">
      <c r="A92" s="16" t="s">
        <v>94</v>
      </c>
      <c r="B92" s="25">
        <f t="shared" ref="B92:I92" si="18">+B44+B57+B64+B88</f>
        <v>1152883.95</v>
      </c>
      <c r="C92" s="25">
        <f t="shared" si="18"/>
        <v>1789711.3699999999</v>
      </c>
      <c r="D92" s="25">
        <f t="shared" si="18"/>
        <v>1948990.17</v>
      </c>
      <c r="E92" s="25">
        <f t="shared" si="18"/>
        <v>700145.25</v>
      </c>
      <c r="F92" s="25">
        <f t="shared" si="18"/>
        <v>1005634.1799999999</v>
      </c>
      <c r="G92" s="25">
        <f t="shared" si="18"/>
        <v>1619163.14</v>
      </c>
      <c r="H92" s="25">
        <f t="shared" si="18"/>
        <v>2252149.83</v>
      </c>
      <c r="I92" s="25">
        <f t="shared" si="18"/>
        <v>1124538.6499999999</v>
      </c>
      <c r="J92" s="51">
        <f>SUM(B92:I92)</f>
        <v>11593216.540000001</v>
      </c>
      <c r="K92" s="58"/>
    </row>
    <row r="93" spans="1:11" ht="18.75" customHeight="1">
      <c r="A93" s="16" t="s">
        <v>98</v>
      </c>
      <c r="B93" s="25">
        <f t="shared" ref="B93:I93" si="19">IF(+B52+B89+B94&lt;0,0,(B52+B89+B94))</f>
        <v>14971.12</v>
      </c>
      <c r="C93" s="25">
        <f t="shared" si="19"/>
        <v>20363.47</v>
      </c>
      <c r="D93" s="25">
        <f t="shared" si="19"/>
        <v>20341.77</v>
      </c>
      <c r="E93" s="20">
        <f t="shared" si="19"/>
        <v>18898.900000000001</v>
      </c>
      <c r="F93" s="25">
        <f t="shared" si="19"/>
        <v>19272</v>
      </c>
      <c r="G93" s="20">
        <f t="shared" si="19"/>
        <v>17957.03</v>
      </c>
      <c r="H93" s="25">
        <f t="shared" si="19"/>
        <v>25165.49</v>
      </c>
      <c r="I93" s="20">
        <f t="shared" si="19"/>
        <v>13343.45</v>
      </c>
      <c r="J93" s="51">
        <f>SUM(B93:I93)</f>
        <v>150313.23000000001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11743529.76</v>
      </c>
    </row>
    <row r="100" spans="1:10" ht="18.75" customHeight="1">
      <c r="A100" s="27" t="s">
        <v>82</v>
      </c>
      <c r="B100" s="28">
        <v>152801.87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20">SUM(B100:I100)</f>
        <v>152801.87</v>
      </c>
    </row>
    <row r="101" spans="1:10" ht="18.75" customHeight="1">
      <c r="A101" s="27" t="s">
        <v>83</v>
      </c>
      <c r="B101" s="28">
        <v>1015053.2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0"/>
        <v>1015053.2</v>
      </c>
    </row>
    <row r="102" spans="1:10" ht="18.75" customHeight="1">
      <c r="A102" s="27" t="s">
        <v>84</v>
      </c>
      <c r="B102" s="43">
        <v>0</v>
      </c>
      <c r="C102" s="28">
        <f>+C91</f>
        <v>1810074.8399999999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0"/>
        <v>1810074.8399999999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1969331.94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0"/>
        <v>1969331.94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401043.20000000001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0"/>
        <v>401043.20000000001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318000.95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0"/>
        <v>318000.95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20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1024906.1799999999</v>
      </c>
      <c r="G107" s="43">
        <v>0</v>
      </c>
      <c r="H107" s="43">
        <v>0</v>
      </c>
      <c r="I107" s="43">
        <v>0</v>
      </c>
      <c r="J107" s="44">
        <f t="shared" si="20"/>
        <v>1024906.1799999999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205746.5</v>
      </c>
      <c r="H108" s="43">
        <v>0</v>
      </c>
      <c r="I108" s="43">
        <v>0</v>
      </c>
      <c r="J108" s="44">
        <f t="shared" si="20"/>
        <v>205746.5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287944.3</v>
      </c>
      <c r="H109" s="43">
        <v>0</v>
      </c>
      <c r="I109" s="43">
        <v>0</v>
      </c>
      <c r="J109" s="44">
        <f t="shared" si="20"/>
        <v>287944.3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433313.39</v>
      </c>
      <c r="H110" s="43">
        <v>0</v>
      </c>
      <c r="I110" s="43">
        <v>0</v>
      </c>
      <c r="J110" s="44">
        <f t="shared" si="20"/>
        <v>433313.39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710115.98</v>
      </c>
      <c r="H111" s="43">
        <v>0</v>
      </c>
      <c r="I111" s="43">
        <v>0</v>
      </c>
      <c r="J111" s="44">
        <f t="shared" si="20"/>
        <v>710115.98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663816.5</v>
      </c>
      <c r="I112" s="43">
        <v>0</v>
      </c>
      <c r="J112" s="44">
        <f t="shared" si="20"/>
        <v>663816.5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52890.239999999998</v>
      </c>
      <c r="I113" s="43">
        <v>0</v>
      </c>
      <c r="J113" s="44">
        <f t="shared" si="20"/>
        <v>52890.239999999998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372478.44</v>
      </c>
      <c r="I114" s="43">
        <v>0</v>
      </c>
      <c r="J114" s="44">
        <f t="shared" si="20"/>
        <v>372478.44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323070.32</v>
      </c>
      <c r="I115" s="43">
        <v>0</v>
      </c>
      <c r="J115" s="44">
        <f t="shared" si="20"/>
        <v>323070.32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865059.82</v>
      </c>
      <c r="I116" s="43">
        <v>0</v>
      </c>
      <c r="J116" s="44">
        <f t="shared" si="20"/>
        <v>865059.82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408746.52</v>
      </c>
      <c r="J117" s="44">
        <f t="shared" si="20"/>
        <v>408746.52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729135.57</v>
      </c>
      <c r="J118" s="47">
        <f t="shared" si="20"/>
        <v>729135.57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2013-11-06T20:17:05Z</dcterms:modified>
</cp:coreProperties>
</file>