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7" i="8"/>
  <c r="J80"/>
  <c r="J77"/>
  <c r="B9" l="1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H56" l="1"/>
  <c r="D56"/>
  <c r="H8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C8"/>
  <c r="C7" s="1"/>
  <c r="C56"/>
  <c r="I56"/>
  <c r="G56"/>
  <c r="F56"/>
  <c r="J64"/>
  <c r="E56"/>
  <c r="J57"/>
  <c r="B56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I43"/>
  <c r="I91"/>
  <c r="I90" s="1"/>
  <c r="G43"/>
  <c r="G91"/>
  <c r="G90" s="1"/>
  <c r="E48"/>
  <c r="J48" s="1"/>
  <c r="E45"/>
  <c r="C45"/>
  <c r="C46"/>
  <c r="J46" s="1"/>
  <c r="J9"/>
  <c r="C44" l="1"/>
  <c r="C43" s="1"/>
  <c r="J56"/>
  <c r="E44"/>
  <c r="C91"/>
  <c r="C90" s="1"/>
  <c r="C101" s="1"/>
  <c r="J101" s="1"/>
  <c r="J98" s="1"/>
  <c r="J45"/>
  <c r="J44" s="1"/>
  <c r="B44"/>
  <c r="B43" l="1"/>
  <c r="B91"/>
  <c r="E43"/>
  <c r="E91"/>
  <c r="E90" s="1"/>
  <c r="J43" l="1"/>
  <c r="J91"/>
  <c r="B90"/>
  <c r="J90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<sst xmlns="http://schemas.openxmlformats.org/spreadsheetml/2006/main" count="123" uniqueCount="123">
  <si>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</si>
  <si>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</si>
  <si>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</si>
  <si>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</si>
  <si>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</si>
  <si>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</si>
  <si>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</si>
  <si>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</si>
  <si>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</si>
  <si>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</si>
  <si>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</si>
  <si>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</si>
  <si>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</si>
  <si>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</si>
  <si>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</si>
  <si>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</si>
  <si>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</si>
  <si>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</si>
  <si>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</si>
  <si>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</si>
  <si>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</si>
  <si>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</si>
  <si>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</si>
  <si>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</si>
  <si>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</si>
  <si>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</si>
  <si>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</si>
  <si>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</si>
  <si>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</si>
  <si>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</si>
  <si>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</si>
  <si>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</si>
  <si>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</si>
  <si>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</si>
  <si>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</si>
  <si>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</si>
  <si>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</si>
  <si>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</si>
  <si>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</si>
  <si>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</si>
  <si>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</si>
  <si>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</si>
  <si>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</si>
  <si>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</si>
  <si>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</si>
  <si>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</si>
  <si>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</si>
  <si>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</si>
  <si>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</si>
  <si>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</si>
  <si>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</si>
  <si>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</si>
  <si>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</si>
  <si>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</si>
  <si>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</si>
  <si>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</si>
  <si>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</si>
  <si>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</si>
  <si>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</si>
  <si>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</si>
  <si>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</si>
  <si>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</si>
  <si>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</si>
  <si>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</si>
  <si>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</si>
  <si>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</si>
  <si>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</si>
  <si>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</si>
  <si>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</si>
  <si>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</si>
  <si>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</si>
  <si>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</si>
  <si>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</si>
  <si>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</si>
  <si>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</si>
  <si>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</si>
  <si>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</si>
  <si>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</si>
  <si>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</si>
  <si>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</si>
  <si>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</si>
  <si>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</si>
  <si>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</si>
  <si>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</si>
  <si>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</si>
  <si>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</si>
  <si>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</si>
  <si>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</si>
  <si>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</si>
  <si>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</si>
  <si>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</si>
  <si>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</si>
  <si>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</si>
  <si>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</si>
  <si>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</si>
  <si>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</si>
  <si>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</si>
  <si>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</si>
  <si>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</si>
  <si>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</si>
  <si>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</si>
  <si>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</si>
  <si>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</si>
  <si>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</si>
  <si>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</si>
  <si>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</si>
  <si>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</si>
  <si>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</si>
  <si>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</si>
  <si>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</si>
  <si>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</si>
  <si>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</si>
  <si>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</si>
  <si>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</si>
  <si>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</si>
  <si>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</si>
  <si>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>OPERAÇÃO 28/10/13 - VENCIMENTO 04/11/13</t>
  </si>
  <si>
    <r>
      <t xml:space="preserve">6.3. Revisão de Remuneração pelo Transporte Coletivo </t>
    </r>
    <r>
      <rPr>
        <vertAlign val="superscript"/>
        <sz val="12"/>
        <color theme="1"/>
        <rFont val="Calibri"/>
        <family val="2"/>
        <scheme val="minor"/>
      </rPr>
      <t>1</t>
    </r>
  </si>
  <si>
    <t>Nota:</t>
  </si>
  <si>
    <t>(1) Revisão da remuneração das linhas da USP do mês de setembro/13.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</si>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</sst>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activeCell="A10" sqref="A10"/>
    </sheetView>
  </sheetViews>
  <sheetFormatPr defaultRowHeight="14.25"/>
  <cols>
    <col min="1" max="1" width="90" style="1" customWidth="1"/>
    <col min="2" max="4" width="16.25" style="1" customWidth="1"/>
    <col min="5" max="5" width="16.375" style="1" bestFit="1" customWidth="1"/>
    <col min="6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116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568108</v>
      </c>
      <c r="C7" s="9">
        <f t="shared" si="0"/>
        <v>683948</v>
      </c>
      <c r="D7" s="9">
        <f t="shared" si="0"/>
        <v>723276</v>
      </c>
      <c r="E7" s="9">
        <f t="shared" si="0"/>
        <v>350944</v>
      </c>
      <c r="F7" s="9">
        <f t="shared" si="0"/>
        <v>508988</v>
      </c>
      <c r="G7" s="9">
        <f t="shared" si="0"/>
        <v>745329</v>
      </c>
      <c r="H7" s="9">
        <f t="shared" si="0"/>
        <v>1153985</v>
      </c>
      <c r="I7" s="9">
        <f t="shared" si="0"/>
        <v>521870</v>
      </c>
      <c r="J7" s="9">
        <f t="shared" si="0"/>
        <v>5256448</v>
      </c>
      <c r="K7" s="56"/>
    </row>
    <row r="8" spans="1:12" ht="17.25" customHeight="1">
      <c r="A8" s="10" t="s">
        <v>33</v>
      </c>
      <c r="B8" s="11">
        <f>B9+B12</f>
        <v>335727</v>
      </c>
      <c r="C8" s="11">
        <f t="shared" ref="C8:I8" si="1">C9+C12</f>
        <v>414110</v>
      </c>
      <c r="D8" s="11">
        <f t="shared" si="1"/>
        <v>409225</v>
      </c>
      <c r="E8" s="11">
        <f t="shared" si="1"/>
        <v>191977</v>
      </c>
      <c r="F8" s="11">
        <f t="shared" si="1"/>
        <v>297817</v>
      </c>
      <c r="G8" s="11">
        <f t="shared" si="1"/>
        <v>413993</v>
      </c>
      <c r="H8" s="11">
        <f t="shared" si="1"/>
        <v>621553</v>
      </c>
      <c r="I8" s="11">
        <f t="shared" si="1"/>
        <v>321806</v>
      </c>
      <c r="J8" s="11">
        <f t="shared" ref="J8:J23" si="2">SUM(B8:I8)</f>
        <v>3006208</v>
      </c>
    </row>
    <row r="9" spans="1:12" ht="17.25" customHeight="1">
      <c r="A9" s="15" t="s">
        <v>18</v>
      </c>
      <c r="B9" s="13">
        <f>+B10+B11</f>
        <v>48151</v>
      </c>
      <c r="C9" s="13">
        <f t="shared" ref="C9:I9" si="3">+C10+C11</f>
        <v>63301</v>
      </c>
      <c r="D9" s="13">
        <f t="shared" si="3"/>
        <v>58547</v>
      </c>
      <c r="E9" s="13">
        <f t="shared" si="3"/>
        <v>27708</v>
      </c>
      <c r="F9" s="13">
        <f t="shared" si="3"/>
        <v>42177</v>
      </c>
      <c r="G9" s="13">
        <f t="shared" si="3"/>
        <v>52433</v>
      </c>
      <c r="H9" s="13">
        <f t="shared" si="3"/>
        <v>63016</v>
      </c>
      <c r="I9" s="13">
        <f t="shared" si="3"/>
        <v>54220</v>
      </c>
      <c r="J9" s="11">
        <f t="shared" si="2"/>
        <v>409553</v>
      </c>
    </row>
    <row r="10" spans="1:12" ht="17.25" customHeight="1">
      <c r="A10" s="31" t="s">
        <v>19</v>
      </c>
      <c r="B10" s="13">
        <v>48151</v>
      </c>
      <c r="C10" s="13">
        <v>63301</v>
      </c>
      <c r="D10" s="13">
        <v>58547</v>
      </c>
      <c r="E10" s="13">
        <v>27708</v>
      </c>
      <c r="F10" s="13">
        <v>42177</v>
      </c>
      <c r="G10" s="13">
        <v>52433</v>
      </c>
      <c r="H10" s="13">
        <v>63016</v>
      </c>
      <c r="I10" s="13">
        <v>54220</v>
      </c>
      <c r="J10" s="11">
        <f>SUM(B10:I10)</f>
        <v>409553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287576</v>
      </c>
      <c r="C12" s="17">
        <f t="shared" si="4"/>
        <v>350809</v>
      </c>
      <c r="D12" s="17">
        <f t="shared" si="4"/>
        <v>350678</v>
      </c>
      <c r="E12" s="17">
        <f t="shared" si="4"/>
        <v>164269</v>
      </c>
      <c r="F12" s="17">
        <f t="shared" si="4"/>
        <v>255640</v>
      </c>
      <c r="G12" s="17">
        <f t="shared" si="4"/>
        <v>361560</v>
      </c>
      <c r="H12" s="17">
        <f t="shared" si="4"/>
        <v>558537</v>
      </c>
      <c r="I12" s="17">
        <f t="shared" si="4"/>
        <v>267586</v>
      </c>
      <c r="J12" s="11">
        <f t="shared" si="2"/>
        <v>2596655</v>
      </c>
    </row>
    <row r="13" spans="1:12" ht="17.25" customHeight="1">
      <c r="A13" s="14" t="s">
        <v>21</v>
      </c>
      <c r="B13" s="13">
        <v>128362</v>
      </c>
      <c r="C13" s="13">
        <v>169448</v>
      </c>
      <c r="D13" s="13">
        <v>176394</v>
      </c>
      <c r="E13" s="13">
        <v>83675</v>
      </c>
      <c r="F13" s="13">
        <v>124359</v>
      </c>
      <c r="G13" s="13">
        <v>174798</v>
      </c>
      <c r="H13" s="13">
        <v>263018</v>
      </c>
      <c r="I13" s="13">
        <v>121827</v>
      </c>
      <c r="J13" s="11">
        <f t="shared" si="2"/>
        <v>1241881</v>
      </c>
      <c r="K13" s="56"/>
      <c r="L13" s="57"/>
    </row>
    <row r="14" spans="1:12" ht="17.25" customHeight="1">
      <c r="A14" s="14" t="s">
        <v>22</v>
      </c>
      <c r="B14" s="13">
        <v>120236</v>
      </c>
      <c r="C14" s="13">
        <v>132576</v>
      </c>
      <c r="D14" s="13">
        <v>128695</v>
      </c>
      <c r="E14" s="13">
        <v>58975</v>
      </c>
      <c r="F14" s="13">
        <v>101351</v>
      </c>
      <c r="G14" s="13">
        <v>140583</v>
      </c>
      <c r="H14" s="13">
        <v>234690</v>
      </c>
      <c r="I14" s="13">
        <v>110889</v>
      </c>
      <c r="J14" s="11">
        <f t="shared" si="2"/>
        <v>1027995</v>
      </c>
      <c r="K14" s="56"/>
    </row>
    <row r="15" spans="1:12" ht="17.25" customHeight="1">
      <c r="A15" s="14" t="s">
        <v>23</v>
      </c>
      <c r="B15" s="13">
        <v>38978</v>
      </c>
      <c r="C15" s="13">
        <v>48785</v>
      </c>
      <c r="D15" s="13">
        <v>45589</v>
      </c>
      <c r="E15" s="13">
        <v>21619</v>
      </c>
      <c r="F15" s="13">
        <v>29930</v>
      </c>
      <c r="G15" s="13">
        <v>46179</v>
      </c>
      <c r="H15" s="13">
        <v>60829</v>
      </c>
      <c r="I15" s="13">
        <v>34870</v>
      </c>
      <c r="J15" s="11">
        <f t="shared" si="2"/>
        <v>326779</v>
      </c>
    </row>
    <row r="16" spans="1:12" ht="17.25" customHeight="1">
      <c r="A16" s="16" t="s">
        <v>24</v>
      </c>
      <c r="B16" s="11">
        <f>+B17+B18+B19</f>
        <v>194597</v>
      </c>
      <c r="C16" s="11">
        <f t="shared" ref="C16:I16" si="5">+C17+C18+C19</f>
        <v>212854</v>
      </c>
      <c r="D16" s="11">
        <f t="shared" si="5"/>
        <v>243601</v>
      </c>
      <c r="E16" s="11">
        <f t="shared" si="5"/>
        <v>117825</v>
      </c>
      <c r="F16" s="11">
        <f t="shared" si="5"/>
        <v>166120</v>
      </c>
      <c r="G16" s="11">
        <f t="shared" si="5"/>
        <v>273139</v>
      </c>
      <c r="H16" s="11">
        <f t="shared" si="5"/>
        <v>470890</v>
      </c>
      <c r="I16" s="11">
        <f t="shared" si="5"/>
        <v>165919</v>
      </c>
      <c r="J16" s="11">
        <f t="shared" si="2"/>
        <v>1844945</v>
      </c>
    </row>
    <row r="17" spans="1:11" ht="17.25" customHeight="1">
      <c r="A17" s="12" t="s">
        <v>25</v>
      </c>
      <c r="B17" s="13">
        <v>100618</v>
      </c>
      <c r="C17" s="13">
        <v>122011</v>
      </c>
      <c r="D17" s="13">
        <v>143105</v>
      </c>
      <c r="E17" s="13">
        <v>69160</v>
      </c>
      <c r="F17" s="13">
        <v>94411</v>
      </c>
      <c r="G17" s="13">
        <v>153239</v>
      </c>
      <c r="H17" s="13">
        <v>251363</v>
      </c>
      <c r="I17" s="13">
        <v>93300</v>
      </c>
      <c r="J17" s="11">
        <f t="shared" si="2"/>
        <v>1027207</v>
      </c>
      <c r="K17" s="56"/>
    </row>
    <row r="18" spans="1:11" ht="17.25" customHeight="1">
      <c r="A18" s="12" t="s">
        <v>26</v>
      </c>
      <c r="B18" s="13">
        <v>71221</v>
      </c>
      <c r="C18" s="13">
        <v>65927</v>
      </c>
      <c r="D18" s="13">
        <v>73816</v>
      </c>
      <c r="E18" s="13">
        <v>35256</v>
      </c>
      <c r="F18" s="13">
        <v>55696</v>
      </c>
      <c r="G18" s="13">
        <v>90998</v>
      </c>
      <c r="H18" s="13">
        <v>175410</v>
      </c>
      <c r="I18" s="13">
        <v>55254</v>
      </c>
      <c r="J18" s="11">
        <f t="shared" si="2"/>
        <v>623578</v>
      </c>
      <c r="K18" s="56"/>
    </row>
    <row r="19" spans="1:11" ht="17.25" customHeight="1">
      <c r="A19" s="12" t="s">
        <v>27</v>
      </c>
      <c r="B19" s="13">
        <v>22758</v>
      </c>
      <c r="C19" s="13">
        <v>24916</v>
      </c>
      <c r="D19" s="13">
        <v>26680</v>
      </c>
      <c r="E19" s="13">
        <v>13409</v>
      </c>
      <c r="F19" s="13">
        <v>16013</v>
      </c>
      <c r="G19" s="13">
        <v>28902</v>
      </c>
      <c r="H19" s="13">
        <v>44117</v>
      </c>
      <c r="I19" s="13">
        <v>17365</v>
      </c>
      <c r="J19" s="11">
        <f t="shared" si="2"/>
        <v>194160</v>
      </c>
    </row>
    <row r="20" spans="1:11" ht="17.25" customHeight="1">
      <c r="A20" s="16" t="s">
        <v>28</v>
      </c>
      <c r="B20" s="13">
        <v>37784</v>
      </c>
      <c r="C20" s="13">
        <v>56984</v>
      </c>
      <c r="D20" s="13">
        <v>70450</v>
      </c>
      <c r="E20" s="13">
        <v>41142</v>
      </c>
      <c r="F20" s="13">
        <v>45051</v>
      </c>
      <c r="G20" s="13">
        <v>58197</v>
      </c>
      <c r="H20" s="13">
        <v>61542</v>
      </c>
      <c r="I20" s="13">
        <v>30050</v>
      </c>
      <c r="J20" s="11">
        <f t="shared" si="2"/>
        <v>401200</v>
      </c>
    </row>
    <row r="21" spans="1:11" ht="17.25" customHeight="1">
      <c r="A21" s="12" t="s">
        <v>29</v>
      </c>
      <c r="B21" s="13">
        <v>24182</v>
      </c>
      <c r="C21" s="13">
        <v>36470</v>
      </c>
      <c r="D21" s="13">
        <v>45088</v>
      </c>
      <c r="E21" s="13">
        <v>26331</v>
      </c>
      <c r="F21" s="13">
        <v>28833</v>
      </c>
      <c r="G21" s="13">
        <v>37246</v>
      </c>
      <c r="H21" s="13">
        <v>39387</v>
      </c>
      <c r="I21" s="13">
        <v>19232</v>
      </c>
      <c r="J21" s="11">
        <f t="shared" si="2"/>
        <v>256769</v>
      </c>
      <c r="K21" s="56"/>
    </row>
    <row r="22" spans="1:11" ht="17.25" customHeight="1">
      <c r="A22" s="12" t="s">
        <v>30</v>
      </c>
      <c r="B22" s="13">
        <v>13602</v>
      </c>
      <c r="C22" s="13">
        <v>20514</v>
      </c>
      <c r="D22" s="13">
        <v>25362</v>
      </c>
      <c r="E22" s="13">
        <v>14811</v>
      </c>
      <c r="F22" s="13">
        <v>16218</v>
      </c>
      <c r="G22" s="13">
        <v>20951</v>
      </c>
      <c r="H22" s="13">
        <v>22155</v>
      </c>
      <c r="I22" s="13">
        <v>10818</v>
      </c>
      <c r="J22" s="11">
        <f t="shared" si="2"/>
        <v>144431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4095</v>
      </c>
      <c r="J23" s="11">
        <f t="shared" si="2"/>
        <v>4095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16871.32</v>
      </c>
      <c r="J31" s="24">
        <f t="shared" ref="J31:J69" si="7">SUM(B31:I31)</f>
        <v>16871.32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1305087.58</v>
      </c>
      <c r="C43" s="23">
        <f t="shared" ref="C43:I43" si="8">+C44+C52</f>
        <v>1791887.48</v>
      </c>
      <c r="D43" s="23">
        <f t="shared" si="8"/>
        <v>1993077.06</v>
      </c>
      <c r="E43" s="23">
        <f t="shared" si="8"/>
        <v>974039.67000000016</v>
      </c>
      <c r="F43" s="23">
        <f t="shared" si="8"/>
        <v>1209133.25</v>
      </c>
      <c r="G43" s="23">
        <f t="shared" si="8"/>
        <v>1812411.1300000001</v>
      </c>
      <c r="H43" s="23">
        <f t="shared" si="8"/>
        <v>2415183.8200000003</v>
      </c>
      <c r="I43" s="23">
        <f t="shared" si="8"/>
        <v>1211624.08</v>
      </c>
      <c r="J43" s="23">
        <f t="shared" si="7"/>
        <v>12712444.07</v>
      </c>
    </row>
    <row r="44" spans="1:10" ht="17.25" customHeight="1">
      <c r="A44" s="16" t="s">
        <v>51</v>
      </c>
      <c r="B44" s="24">
        <f>SUM(B45:B51)</f>
        <v>1290116.46</v>
      </c>
      <c r="C44" s="24">
        <f t="shared" ref="C44:J44" si="9">SUM(C45:C51)</f>
        <v>1771524.01</v>
      </c>
      <c r="D44" s="24">
        <f t="shared" si="9"/>
        <v>1972735.29</v>
      </c>
      <c r="E44" s="24">
        <f t="shared" si="9"/>
        <v>955140.77000000014</v>
      </c>
      <c r="F44" s="24">
        <f t="shared" si="9"/>
        <v>1189861.25</v>
      </c>
      <c r="G44" s="24">
        <f t="shared" si="9"/>
        <v>1794454.1</v>
      </c>
      <c r="H44" s="24">
        <f t="shared" si="9"/>
        <v>2390018.33</v>
      </c>
      <c r="I44" s="24">
        <f t="shared" si="9"/>
        <v>1198280.6300000001</v>
      </c>
      <c r="J44" s="24">
        <f t="shared" si="9"/>
        <v>12562130.840000002</v>
      </c>
    </row>
    <row r="45" spans="1:10" ht="17.25" customHeight="1">
      <c r="A45" s="37" t="s">
        <v>52</v>
      </c>
      <c r="B45" s="24">
        <f t="shared" ref="B45:I45" si="10">ROUND(B26*B7,2)</f>
        <v>1290116.46</v>
      </c>
      <c r="C45" s="24">
        <f t="shared" si="10"/>
        <v>1767595.21</v>
      </c>
      <c r="D45" s="24">
        <f t="shared" si="10"/>
        <v>1972735.29</v>
      </c>
      <c r="E45" s="24">
        <f t="shared" si="10"/>
        <v>934634.06</v>
      </c>
      <c r="F45" s="24">
        <f t="shared" si="10"/>
        <v>1189861.25</v>
      </c>
      <c r="G45" s="24">
        <f t="shared" si="10"/>
        <v>1794454.1</v>
      </c>
      <c r="H45" s="24">
        <f t="shared" si="10"/>
        <v>2390018.33</v>
      </c>
      <c r="I45" s="24">
        <f t="shared" si="10"/>
        <v>1181409.31</v>
      </c>
      <c r="J45" s="24">
        <f t="shared" si="7"/>
        <v>12520824.01</v>
      </c>
    </row>
    <row r="46" spans="1:10" ht="17.25" customHeight="1">
      <c r="A46" s="37" t="s">
        <v>53</v>
      </c>
      <c r="B46" s="20">
        <v>0</v>
      </c>
      <c r="C46" s="24">
        <f>ROUND(C27*C7,2)</f>
        <v>3928.8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3928.8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28016.91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28016.91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-7510.2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-7510.2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16871.32</v>
      </c>
      <c r="J49" s="24">
        <f>SUM(B49:I49)</f>
        <v>16871.32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-367097.26999999996</v>
      </c>
      <c r="C56" s="38">
        <f t="shared" si="11"/>
        <v>-225195.42</v>
      </c>
      <c r="D56" s="38">
        <f t="shared" si="11"/>
        <v>-258954.75</v>
      </c>
      <c r="E56" s="38">
        <f t="shared" si="11"/>
        <v>102186.60999999999</v>
      </c>
      <c r="F56" s="38">
        <f t="shared" si="11"/>
        <v>-393298.54</v>
      </c>
      <c r="G56" s="38">
        <f t="shared" si="11"/>
        <v>-369467.97000000003</v>
      </c>
      <c r="H56" s="38">
        <f t="shared" si="11"/>
        <v>-360346.84</v>
      </c>
      <c r="I56" s="38">
        <f t="shared" si="11"/>
        <v>-176008.59</v>
      </c>
      <c r="J56" s="38">
        <f t="shared" si="7"/>
        <v>-2048182.77</v>
      </c>
    </row>
    <row r="57" spans="1:10" ht="18.75" customHeight="1">
      <c r="A57" s="16" t="s">
        <v>86</v>
      </c>
      <c r="B57" s="38">
        <f t="shared" ref="B57:I57" si="12">B58+B59+B60+B61+B62+B63</f>
        <v>-353443.58999999997</v>
      </c>
      <c r="C57" s="38">
        <f t="shared" si="12"/>
        <v>-205171.76</v>
      </c>
      <c r="D57" s="38">
        <f t="shared" si="12"/>
        <v>-239126.04</v>
      </c>
      <c r="E57" s="38">
        <f t="shared" si="12"/>
        <v>-83124</v>
      </c>
      <c r="F57" s="38">
        <f t="shared" si="12"/>
        <v>-378675.49</v>
      </c>
      <c r="G57" s="38">
        <f t="shared" si="12"/>
        <v>-351030.57</v>
      </c>
      <c r="H57" s="38">
        <f t="shared" si="12"/>
        <v>-332807.53000000003</v>
      </c>
      <c r="I57" s="38">
        <f t="shared" si="12"/>
        <v>-162660</v>
      </c>
      <c r="J57" s="38">
        <f t="shared" si="7"/>
        <v>-2106038.98</v>
      </c>
    </row>
    <row r="58" spans="1:10" ht="18.75" customHeight="1">
      <c r="A58" s="12" t="s">
        <v>87</v>
      </c>
      <c r="B58" s="38">
        <f>-ROUND(B9*$D$3,2)</f>
        <v>-144453</v>
      </c>
      <c r="C58" s="38">
        <f t="shared" ref="C58:I58" si="13">-ROUND(C9*$D$3,2)</f>
        <v>-189903</v>
      </c>
      <c r="D58" s="38">
        <f t="shared" si="13"/>
        <v>-175641</v>
      </c>
      <c r="E58" s="38">
        <f t="shared" si="13"/>
        <v>-83124</v>
      </c>
      <c r="F58" s="38">
        <f t="shared" si="13"/>
        <v>-126531</v>
      </c>
      <c r="G58" s="38">
        <f t="shared" si="13"/>
        <v>-157299</v>
      </c>
      <c r="H58" s="38">
        <f t="shared" si="13"/>
        <v>-189048</v>
      </c>
      <c r="I58" s="38">
        <f t="shared" si="13"/>
        <v>-162660</v>
      </c>
      <c r="J58" s="38">
        <f t="shared" si="7"/>
        <v>-1228659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-2934</v>
      </c>
      <c r="C60" s="50">
        <v>-1227</v>
      </c>
      <c r="D60" s="50">
        <v>-876</v>
      </c>
      <c r="E60" s="20">
        <v>0</v>
      </c>
      <c r="F60" s="50">
        <v>-1980</v>
      </c>
      <c r="G60" s="50">
        <v>-1140</v>
      </c>
      <c r="H60" s="50">
        <v>-540</v>
      </c>
      <c r="I60" s="20">
        <v>0</v>
      </c>
      <c r="J60" s="38">
        <f t="shared" si="7"/>
        <v>-8697</v>
      </c>
    </row>
    <row r="61" spans="1:10" ht="18.75" customHeight="1">
      <c r="A61" s="12" t="s">
        <v>63</v>
      </c>
      <c r="B61" s="50">
        <v>-1050</v>
      </c>
      <c r="C61" s="50">
        <v>-645</v>
      </c>
      <c r="D61" s="50">
        <v>-489</v>
      </c>
      <c r="E61" s="20">
        <v>0</v>
      </c>
      <c r="F61" s="50">
        <v>-1158</v>
      </c>
      <c r="G61" s="50">
        <v>-309</v>
      </c>
      <c r="H61" s="50">
        <v>-99</v>
      </c>
      <c r="I61" s="20">
        <v>0</v>
      </c>
      <c r="J61" s="38">
        <f t="shared" si="7"/>
        <v>-3750</v>
      </c>
    </row>
    <row r="62" spans="1:10" ht="18.75" customHeight="1">
      <c r="A62" s="12" t="s">
        <v>64</v>
      </c>
      <c r="B62" s="50">
        <v>-204726.59</v>
      </c>
      <c r="C62" s="50">
        <v>-13200.76</v>
      </c>
      <c r="D62" s="50">
        <v>-62092.04</v>
      </c>
      <c r="E62" s="20">
        <v>0</v>
      </c>
      <c r="F62" s="50">
        <v>-248726.49</v>
      </c>
      <c r="G62" s="50">
        <v>-192226.57</v>
      </c>
      <c r="H62" s="50">
        <v>-143036.53</v>
      </c>
      <c r="I62" s="20">
        <v>0</v>
      </c>
      <c r="J62" s="38">
        <f>SUM(B62:I62)</f>
        <v>-864008.98</v>
      </c>
    </row>
    <row r="63" spans="1:10" ht="18.75" customHeight="1">
      <c r="A63" s="12" t="s">
        <v>65</v>
      </c>
      <c r="B63" s="50">
        <v>-280</v>
      </c>
      <c r="C63" s="50">
        <v>-196</v>
      </c>
      <c r="D63" s="20">
        <v>-28</v>
      </c>
      <c r="E63" s="20">
        <v>0</v>
      </c>
      <c r="F63" s="20">
        <v>-280</v>
      </c>
      <c r="G63" s="20">
        <v>-56</v>
      </c>
      <c r="H63" s="20">
        <v>-84</v>
      </c>
      <c r="I63" s="20">
        <v>0</v>
      </c>
      <c r="J63" s="38">
        <f t="shared" si="7"/>
        <v>-924</v>
      </c>
    </row>
    <row r="64" spans="1:10" ht="18.75" customHeight="1">
      <c r="A64" s="12" t="s">
        <v>91</v>
      </c>
      <c r="B64" s="50">
        <f>SUM(B65:B86)</f>
        <v>-13653.68</v>
      </c>
      <c r="C64" s="50">
        <f t="shared" ref="C64:I64" si="14">SUM(C65:C86)</f>
        <v>-20023.66</v>
      </c>
      <c r="D64" s="20">
        <f t="shared" si="14"/>
        <v>-19828.71</v>
      </c>
      <c r="E64" s="20">
        <f t="shared" si="14"/>
        <v>185310.61</v>
      </c>
      <c r="F64" s="20">
        <f t="shared" si="14"/>
        <v>-14623.05</v>
      </c>
      <c r="G64" s="20">
        <f t="shared" si="14"/>
        <v>-18437.400000000001</v>
      </c>
      <c r="H64" s="20">
        <f t="shared" si="14"/>
        <v>-27539.31</v>
      </c>
      <c r="I64" s="20">
        <f t="shared" si="14"/>
        <v>-13473.1</v>
      </c>
      <c r="J64" s="38">
        <f t="shared" si="7"/>
        <v>57731.69999999999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290000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290000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38">
        <v>-48398.6</v>
      </c>
      <c r="F80" s="20">
        <v>0</v>
      </c>
      <c r="G80" s="20">
        <v>0</v>
      </c>
      <c r="H80" s="20">
        <v>0</v>
      </c>
      <c r="I80" s="20">
        <v>0</v>
      </c>
      <c r="J80" s="51">
        <f t="shared" ref="J80" si="16">SUM(B80:I80)</f>
        <v>-48398.6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51">
        <v>124.51</v>
      </c>
      <c r="J87" s="51">
        <f t="shared" ref="J87" si="17">SUM(B87:I87)</f>
        <v>124.51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8">+B91+B92</f>
        <v>937990.30999999994</v>
      </c>
      <c r="C90" s="25">
        <f t="shared" si="18"/>
        <v>1566692.06</v>
      </c>
      <c r="D90" s="25">
        <f t="shared" si="18"/>
        <v>1734122.31</v>
      </c>
      <c r="E90" s="25">
        <f t="shared" si="18"/>
        <v>1076226.28</v>
      </c>
      <c r="F90" s="25">
        <f t="shared" si="18"/>
        <v>815834.71</v>
      </c>
      <c r="G90" s="25">
        <f t="shared" si="18"/>
        <v>1442943.1600000001</v>
      </c>
      <c r="H90" s="25">
        <f t="shared" si="18"/>
        <v>2054836.98</v>
      </c>
      <c r="I90" s="25">
        <f t="shared" si="18"/>
        <v>1035615.4900000001</v>
      </c>
      <c r="J90" s="51">
        <f>SUM(B90:I90)</f>
        <v>10664261.300000001</v>
      </c>
      <c r="K90" s="58"/>
    </row>
    <row r="91" spans="1:11" ht="18.75" customHeight="1">
      <c r="A91" s="16" t="s">
        <v>94</v>
      </c>
      <c r="B91" s="25">
        <f t="shared" ref="B91:I91" si="19">+B44+B57+B64+B87</f>
        <v>923019.19</v>
      </c>
      <c r="C91" s="25">
        <f t="shared" si="19"/>
        <v>1546328.59</v>
      </c>
      <c r="D91" s="25">
        <f t="shared" si="19"/>
        <v>1713780.54</v>
      </c>
      <c r="E91" s="25">
        <f t="shared" si="19"/>
        <v>1057327.3800000001</v>
      </c>
      <c r="F91" s="25">
        <f t="shared" si="19"/>
        <v>796562.71</v>
      </c>
      <c r="G91" s="25">
        <f t="shared" si="19"/>
        <v>1424986.1300000001</v>
      </c>
      <c r="H91" s="25">
        <f t="shared" si="19"/>
        <v>2029671.49</v>
      </c>
      <c r="I91" s="25">
        <f t="shared" si="19"/>
        <v>1022272.0400000002</v>
      </c>
      <c r="J91" s="51">
        <f>SUM(B91:I91)</f>
        <v>10513948.07</v>
      </c>
      <c r="K91" s="58"/>
    </row>
    <row r="92" spans="1:11" ht="18.75" customHeight="1">
      <c r="A92" s="16" t="s">
        <v>98</v>
      </c>
      <c r="B92" s="25">
        <f t="shared" ref="B92:I92" si="20">IF(+B52+B88+B93&lt;0,0,(B52+B88+B93))</f>
        <v>14971.12</v>
      </c>
      <c r="C92" s="25">
        <f t="shared" si="20"/>
        <v>20363.47</v>
      </c>
      <c r="D92" s="25">
        <f t="shared" si="20"/>
        <v>20341.77</v>
      </c>
      <c r="E92" s="20">
        <f t="shared" si="20"/>
        <v>18898.900000000001</v>
      </c>
      <c r="F92" s="25">
        <f t="shared" si="20"/>
        <v>19272</v>
      </c>
      <c r="G92" s="20">
        <f t="shared" si="20"/>
        <v>17957.03</v>
      </c>
      <c r="H92" s="25">
        <f t="shared" si="20"/>
        <v>25165.49</v>
      </c>
      <c r="I92" s="20">
        <f t="shared" si="20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10664261.32</v>
      </c>
    </row>
    <row r="99" spans="1:10" ht="18.75" customHeight="1">
      <c r="A99" s="27" t="s">
        <v>82</v>
      </c>
      <c r="B99" s="28">
        <v>119112.8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21">SUM(B99:I99)</f>
        <v>119112.8</v>
      </c>
    </row>
    <row r="100" spans="1:10" ht="18.75" customHeight="1">
      <c r="A100" s="27" t="s">
        <v>83</v>
      </c>
      <c r="B100" s="28">
        <v>818877.51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21"/>
        <v>818877.51</v>
      </c>
    </row>
    <row r="101" spans="1:10" ht="18.75" customHeight="1">
      <c r="A101" s="27" t="s">
        <v>84</v>
      </c>
      <c r="B101" s="43">
        <v>0</v>
      </c>
      <c r="C101" s="28">
        <f>+C90</f>
        <v>1566692.06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1"/>
        <v>1566692.06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1734122.31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1"/>
        <v>1734122.31</v>
      </c>
    </row>
    <row r="103" spans="1:10" ht="18.75" customHeight="1">
      <c r="A103" s="27" t="s">
        <v>120</v>
      </c>
      <c r="B103" s="43">
        <v>0</v>
      </c>
      <c r="C103" s="43">
        <v>0</v>
      </c>
      <c r="D103" s="43">
        <v>0</v>
      </c>
      <c r="E103" s="28">
        <v>667279.31000000006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1"/>
        <v>667279.31000000006</v>
      </c>
    </row>
    <row r="104" spans="1:10" ht="18.75" customHeight="1">
      <c r="A104" s="27" t="s">
        <v>121</v>
      </c>
      <c r="B104" s="43">
        <v>0</v>
      </c>
      <c r="C104" s="43">
        <v>0</v>
      </c>
      <c r="D104" s="43">
        <v>0</v>
      </c>
      <c r="E104" s="28">
        <v>408946.97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1"/>
        <v>408946.97</v>
      </c>
    </row>
    <row r="105" spans="1:10" ht="18.75" customHeight="1">
      <c r="A105" s="27" t="s">
        <v>122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1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815834.71</v>
      </c>
      <c r="G106" s="43">
        <v>0</v>
      </c>
      <c r="H106" s="43">
        <v>0</v>
      </c>
      <c r="I106" s="43">
        <v>0</v>
      </c>
      <c r="J106" s="44">
        <f t="shared" si="21"/>
        <v>815834.71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180055.96</v>
      </c>
      <c r="H107" s="43">
        <v>0</v>
      </c>
      <c r="I107" s="43">
        <v>0</v>
      </c>
      <c r="J107" s="44">
        <f t="shared" si="21"/>
        <v>180055.96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252078.58</v>
      </c>
      <c r="H108" s="43">
        <v>0</v>
      </c>
      <c r="I108" s="43">
        <v>0</v>
      </c>
      <c r="J108" s="44">
        <f t="shared" si="21"/>
        <v>252078.58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381772.24</v>
      </c>
      <c r="H109" s="43">
        <v>0</v>
      </c>
      <c r="I109" s="43">
        <v>0</v>
      </c>
      <c r="J109" s="44">
        <f t="shared" si="21"/>
        <v>381772.24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629036.39</v>
      </c>
      <c r="H110" s="43">
        <v>0</v>
      </c>
      <c r="I110" s="43">
        <v>0</v>
      </c>
      <c r="J110" s="44">
        <f t="shared" si="21"/>
        <v>629036.39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592135.31999999995</v>
      </c>
      <c r="I111" s="43">
        <v>0</v>
      </c>
      <c r="J111" s="44">
        <f t="shared" si="21"/>
        <v>592135.31999999995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48440.69</v>
      </c>
      <c r="I112" s="43">
        <v>0</v>
      </c>
      <c r="J112" s="44">
        <f t="shared" si="21"/>
        <v>48440.69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334538</v>
      </c>
      <c r="I113" s="43">
        <v>0</v>
      </c>
      <c r="J113" s="44">
        <f t="shared" si="21"/>
        <v>334538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292201.28000000003</v>
      </c>
      <c r="I114" s="43">
        <v>0</v>
      </c>
      <c r="J114" s="44">
        <f t="shared" si="21"/>
        <v>292201.28000000003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787521.7</v>
      </c>
      <c r="I115" s="43">
        <v>0</v>
      </c>
      <c r="J115" s="44">
        <f t="shared" si="21"/>
        <v>787521.7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373339.2</v>
      </c>
      <c r="J116" s="44">
        <f t="shared" si="21"/>
        <v>373339.2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662276.29</v>
      </c>
      <c r="J117" s="47">
        <f t="shared" si="21"/>
        <v>662276.29</v>
      </c>
    </row>
    <row r="118" spans="1:10" ht="18.75" customHeight="1">
      <c r="A118" s="42" t="s">
        <v>118</v>
      </c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 t="s">
        <v>119</v>
      </c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2013-11-05T16:11:09Z</dcterms:modified>
</cp:coreProperties>
</file>