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0" i="8"/>
  <c r="J77"/>
  <c r="J76"/>
  <c r="J71"/>
  <c r="B9"/>
  <c r="C9"/>
  <c r="D9"/>
  <c r="D8" s="1"/>
  <c r="E9"/>
  <c r="F9"/>
  <c r="F8" s="1"/>
  <c r="G9"/>
  <c r="H9"/>
  <c r="H8" s="1"/>
  <c r="I9"/>
  <c r="J9"/>
  <c r="J10"/>
  <c r="J11"/>
  <c r="B12"/>
  <c r="C12"/>
  <c r="D12"/>
  <c r="E12"/>
  <c r="F12"/>
  <c r="G12"/>
  <c r="H12"/>
  <c r="I12"/>
  <c r="J13"/>
  <c r="J14"/>
  <c r="J15"/>
  <c r="B16"/>
  <c r="C16"/>
  <c r="D16"/>
  <c r="E16"/>
  <c r="F16"/>
  <c r="G16"/>
  <c r="H16"/>
  <c r="I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B64"/>
  <c r="C64"/>
  <c r="D64"/>
  <c r="E64"/>
  <c r="F64"/>
  <c r="G64"/>
  <c r="H64"/>
  <c r="I64"/>
  <c r="J65"/>
  <c r="J66"/>
  <c r="J67"/>
  <c r="J68"/>
  <c r="J69"/>
  <c r="J89"/>
  <c r="B92"/>
  <c r="C92"/>
  <c r="D92"/>
  <c r="E92"/>
  <c r="F92"/>
  <c r="G92"/>
  <c r="H92"/>
  <c r="I92"/>
  <c r="J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J64" l="1"/>
  <c r="I56"/>
  <c r="G56"/>
  <c r="E56"/>
  <c r="C56"/>
  <c r="J12"/>
  <c r="H7"/>
  <c r="H45" s="1"/>
  <c r="H44" s="1"/>
  <c r="F7"/>
  <c r="F45" s="1"/>
  <c r="F44" s="1"/>
  <c r="D7"/>
  <c r="D45" s="1"/>
  <c r="D44" s="1"/>
  <c r="B8"/>
  <c r="H56"/>
  <c r="F56"/>
  <c r="D56"/>
  <c r="J16"/>
  <c r="I8"/>
  <c r="I7" s="1"/>
  <c r="I45" s="1"/>
  <c r="I44" s="1"/>
  <c r="G8"/>
  <c r="G7" s="1"/>
  <c r="G45" s="1"/>
  <c r="G44" s="1"/>
  <c r="E8"/>
  <c r="E7" s="1"/>
  <c r="C8"/>
  <c r="C7" s="1"/>
  <c r="H43"/>
  <c r="H91"/>
  <c r="H90" s="1"/>
  <c r="F43"/>
  <c r="F91"/>
  <c r="F90" s="1"/>
  <c r="F106" s="1"/>
  <c r="J106" s="1"/>
  <c r="D43"/>
  <c r="D91"/>
  <c r="D90" s="1"/>
  <c r="D102" s="1"/>
  <c r="J102" s="1"/>
  <c r="J8"/>
  <c r="J7" s="1"/>
  <c r="B7"/>
  <c r="B45" s="1"/>
  <c r="J57"/>
  <c r="B56"/>
  <c r="I43"/>
  <c r="I91"/>
  <c r="I90" s="1"/>
  <c r="G43"/>
  <c r="G91"/>
  <c r="G90" s="1"/>
  <c r="E48"/>
  <c r="J48" s="1"/>
  <c r="E45"/>
  <c r="C45"/>
  <c r="C44" s="1"/>
  <c r="C46"/>
  <c r="J46" s="1"/>
  <c r="J56" l="1"/>
  <c r="C43"/>
  <c r="C91"/>
  <c r="C90" s="1"/>
  <c r="C101" s="1"/>
  <c r="J101" s="1"/>
  <c r="J98" s="1"/>
  <c r="E44"/>
  <c r="J45"/>
  <c r="J44" s="1"/>
  <c r="B44"/>
  <c r="B43" l="1"/>
  <c r="J43" s="1"/>
  <c r="B91"/>
  <c r="E43"/>
  <c r="E91"/>
  <c r="E90" s="1"/>
  <c r="J91" l="1"/>
  <c r="B90"/>
  <c r="J90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<sst xmlns="http://schemas.openxmlformats.org/spreadsheetml/2006/main" count="121" uniqueCount="121">
  <si>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</si>
  <si>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</si>
  <si>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</si>
  <si>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</si>
  <si>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</si>
  <si>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</si>
  <si>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</si>
  <si>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</si>
  <si>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</si>
  <si>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</si>
  <si>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</si>
  <si>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</si>
  <si>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</si>
  <si>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</si>
  <si>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</si>
  <si>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</si>
  <si>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</si>
  <si>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</si>
  <si>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</si>
  <si>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</si>
  <si>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</si>
  <si>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</si>
  <si>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</si>
  <si>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</si>
  <si>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</si>
  <si>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</si>
  <si>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</si>
  <si>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</si>
  <si>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</si>
  <si>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</si>
  <si>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</si>
  <si>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</si>
  <si>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</si>
  <si>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</si>
  <si>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</si>
  <si>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</si>
  <si>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</si>
  <si>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</si>
  <si>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</si>
  <si>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</si>
  <si>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</si>
  <si>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</si>
  <si>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</si>
  <si>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</si>
  <si>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</si>
  <si>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</si>
  <si>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</si>
  <si>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</si>
  <si>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</si>
  <si>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</si>
  <si>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</si>
  <si>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</si>
  <si>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</si>
  <si>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</si>
  <si>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</si>
  <si>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</si>
  <si>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</si>
  <si>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</si>
  <si>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</si>
  <si>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</si>
  <si>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</si>
  <si>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</si>
  <si>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</si>
  <si>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</si>
  <si>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</si>
  <si>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</si>
  <si>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</si>
  <si>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</si>
  <si>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</si>
  <si>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</si>
  <si>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</si>
  <si>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</si>
  <si>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</si>
  <si>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</si>
  <si>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</si>
  <si>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</si>
  <si>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</si>
  <si>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</si>
  <si>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</si>
  <si>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</si>
  <si>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</si>
  <si>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</si>
  <si>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</si>
  <si>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</si>
  <si>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</si>
  <si>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</si>
  <si>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</si>
  <si>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</si>
  <si>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</si>
  <si>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</si>
  <si>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</si>
  <si>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</si>
  <si>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</si>
  <si>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</si>
  <si>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</si>
  <si>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</si>
  <si>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</si>
  <si>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</si>
  <si>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</si>
  <si>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</si>
  <si>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</si>
  <si>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</si>
  <si>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</si>
  <si>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</si>
  <si>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</si>
  <si>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</si>
  <si>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</si>
  <si>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</si>
  <si>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</si>
  <si>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</si>
  <si>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</si>
  <si>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</si>
  <si>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</si>
  <si>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</si>
  <si>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</si>
  <si>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</si>
  <si>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</si>
  <si>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25/10/13 - VENCIMENTO 01/11/13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</si>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</sst>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4" width="16.25" style="1" customWidth="1"/>
    <col min="5" max="5" width="17" style="1" bestFit="1" customWidth="1"/>
    <col min="6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7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597664</v>
      </c>
      <c r="C7" s="9">
        <f t="shared" si="0"/>
        <v>763411</v>
      </c>
      <c r="D7" s="9">
        <f t="shared" si="0"/>
        <v>715783</v>
      </c>
      <c r="E7" s="9">
        <f t="shared" si="0"/>
        <v>443160</v>
      </c>
      <c r="F7" s="9">
        <f t="shared" si="0"/>
        <v>545855</v>
      </c>
      <c r="G7" s="9">
        <f t="shared" si="0"/>
        <v>791703</v>
      </c>
      <c r="H7" s="9">
        <f t="shared" si="0"/>
        <v>1217213</v>
      </c>
      <c r="I7" s="9">
        <f t="shared" si="0"/>
        <v>559770</v>
      </c>
      <c r="J7" s="9">
        <f t="shared" si="0"/>
        <v>5634559</v>
      </c>
      <c r="K7" s="56"/>
    </row>
    <row r="8" spans="1:12" ht="17.25" customHeight="1">
      <c r="A8" s="10" t="s">
        <v>33</v>
      </c>
      <c r="B8" s="11">
        <f>B9+B12</f>
        <v>354688</v>
      </c>
      <c r="C8" s="11">
        <f t="shared" ref="C8:I8" si="1">C9+C12</f>
        <v>465792</v>
      </c>
      <c r="D8" s="11">
        <f t="shared" si="1"/>
        <v>413334</v>
      </c>
      <c r="E8" s="11">
        <f t="shared" si="1"/>
        <v>250059</v>
      </c>
      <c r="F8" s="11">
        <f t="shared" si="1"/>
        <v>320704</v>
      </c>
      <c r="G8" s="11">
        <f t="shared" si="1"/>
        <v>443761</v>
      </c>
      <c r="H8" s="11">
        <f t="shared" si="1"/>
        <v>659733</v>
      </c>
      <c r="I8" s="11">
        <f t="shared" si="1"/>
        <v>344774</v>
      </c>
      <c r="J8" s="11">
        <f t="shared" ref="J8:J23" si="2">SUM(B8:I8)</f>
        <v>3252845</v>
      </c>
    </row>
    <row r="9" spans="1:12" ht="17.25" customHeight="1">
      <c r="A9" s="15" t="s">
        <v>18</v>
      </c>
      <c r="B9" s="13">
        <f>+B10+B11</f>
        <v>47452</v>
      </c>
      <c r="C9" s="13">
        <f t="shared" ref="C9:I9" si="3">+C10+C11</f>
        <v>66451</v>
      </c>
      <c r="D9" s="13">
        <f t="shared" si="3"/>
        <v>54970</v>
      </c>
      <c r="E9" s="13">
        <f t="shared" si="3"/>
        <v>34645</v>
      </c>
      <c r="F9" s="13">
        <f t="shared" si="3"/>
        <v>41746</v>
      </c>
      <c r="G9" s="13">
        <f t="shared" si="3"/>
        <v>53080</v>
      </c>
      <c r="H9" s="13">
        <f t="shared" si="3"/>
        <v>62089</v>
      </c>
      <c r="I9" s="13">
        <f t="shared" si="3"/>
        <v>56041</v>
      </c>
      <c r="J9" s="11">
        <f t="shared" si="2"/>
        <v>416474</v>
      </c>
    </row>
    <row r="10" spans="1:12" ht="17.25" customHeight="1">
      <c r="A10" s="31" t="s">
        <v>19</v>
      </c>
      <c r="B10" s="13">
        <v>47452</v>
      </c>
      <c r="C10" s="13">
        <v>66451</v>
      </c>
      <c r="D10" s="13">
        <v>54970</v>
      </c>
      <c r="E10" s="13">
        <v>34645</v>
      </c>
      <c r="F10" s="13">
        <v>41746</v>
      </c>
      <c r="G10" s="13">
        <v>53080</v>
      </c>
      <c r="H10" s="13">
        <v>62089</v>
      </c>
      <c r="I10" s="13">
        <v>56041</v>
      </c>
      <c r="J10" s="11">
        <f>SUM(B10:I10)</f>
        <v>416474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307236</v>
      </c>
      <c r="C12" s="17">
        <f t="shared" si="4"/>
        <v>399341</v>
      </c>
      <c r="D12" s="17">
        <f t="shared" si="4"/>
        <v>358364</v>
      </c>
      <c r="E12" s="17">
        <f t="shared" si="4"/>
        <v>215414</v>
      </c>
      <c r="F12" s="17">
        <f t="shared" si="4"/>
        <v>278958</v>
      </c>
      <c r="G12" s="17">
        <f t="shared" si="4"/>
        <v>390681</v>
      </c>
      <c r="H12" s="17">
        <f t="shared" si="4"/>
        <v>597644</v>
      </c>
      <c r="I12" s="17">
        <f t="shared" si="4"/>
        <v>288733</v>
      </c>
      <c r="J12" s="11">
        <f t="shared" si="2"/>
        <v>2836371</v>
      </c>
    </row>
    <row r="13" spans="1:12" ht="17.25" customHeight="1">
      <c r="A13" s="14" t="s">
        <v>21</v>
      </c>
      <c r="B13" s="13">
        <v>133936</v>
      </c>
      <c r="C13" s="13">
        <v>189252</v>
      </c>
      <c r="D13" s="13">
        <v>174504</v>
      </c>
      <c r="E13" s="13">
        <v>106515</v>
      </c>
      <c r="F13" s="13">
        <v>133475</v>
      </c>
      <c r="G13" s="13">
        <v>185092</v>
      </c>
      <c r="H13" s="13">
        <v>277340</v>
      </c>
      <c r="I13" s="13">
        <v>126336</v>
      </c>
      <c r="J13" s="11">
        <f t="shared" si="2"/>
        <v>1326450</v>
      </c>
      <c r="K13" s="56"/>
      <c r="L13" s="57"/>
    </row>
    <row r="14" spans="1:12" ht="17.25" customHeight="1">
      <c r="A14" s="14" t="s">
        <v>22</v>
      </c>
      <c r="B14" s="13">
        <v>126254</v>
      </c>
      <c r="C14" s="13">
        <v>145047</v>
      </c>
      <c r="D14" s="13">
        <v>130258</v>
      </c>
      <c r="E14" s="13">
        <v>76131</v>
      </c>
      <c r="F14" s="13">
        <v>106350</v>
      </c>
      <c r="G14" s="13">
        <v>150330</v>
      </c>
      <c r="H14" s="13">
        <v>248499</v>
      </c>
      <c r="I14" s="13">
        <v>119235</v>
      </c>
      <c r="J14" s="11">
        <f t="shared" si="2"/>
        <v>1102104</v>
      </c>
      <c r="K14" s="56"/>
    </row>
    <row r="15" spans="1:12" ht="17.25" customHeight="1">
      <c r="A15" s="14" t="s">
        <v>23</v>
      </c>
      <c r="B15" s="13">
        <v>47046</v>
      </c>
      <c r="C15" s="13">
        <v>65042</v>
      </c>
      <c r="D15" s="13">
        <v>53602</v>
      </c>
      <c r="E15" s="13">
        <v>32768</v>
      </c>
      <c r="F15" s="13">
        <v>39133</v>
      </c>
      <c r="G15" s="13">
        <v>55259</v>
      </c>
      <c r="H15" s="13">
        <v>71805</v>
      </c>
      <c r="I15" s="13">
        <v>43162</v>
      </c>
      <c r="J15" s="11">
        <f t="shared" si="2"/>
        <v>407817</v>
      </c>
    </row>
    <row r="16" spans="1:12" ht="17.25" customHeight="1">
      <c r="A16" s="16" t="s">
        <v>24</v>
      </c>
      <c r="B16" s="11">
        <f>+B17+B18+B19</f>
        <v>203501</v>
      </c>
      <c r="C16" s="11">
        <f t="shared" ref="C16:I16" si="5">+C17+C18+C19</f>
        <v>235122</v>
      </c>
      <c r="D16" s="11">
        <f t="shared" si="5"/>
        <v>230966</v>
      </c>
      <c r="E16" s="11">
        <f t="shared" si="5"/>
        <v>144613</v>
      </c>
      <c r="F16" s="11">
        <f t="shared" si="5"/>
        <v>179402</v>
      </c>
      <c r="G16" s="11">
        <f t="shared" si="5"/>
        <v>290165</v>
      </c>
      <c r="H16" s="11">
        <f t="shared" si="5"/>
        <v>494185</v>
      </c>
      <c r="I16" s="11">
        <f t="shared" si="5"/>
        <v>175834</v>
      </c>
      <c r="J16" s="11">
        <f t="shared" si="2"/>
        <v>1953788</v>
      </c>
    </row>
    <row r="17" spans="1:11" ht="17.25" customHeight="1">
      <c r="A17" s="12" t="s">
        <v>25</v>
      </c>
      <c r="B17" s="13">
        <v>103108</v>
      </c>
      <c r="C17" s="13">
        <v>133470</v>
      </c>
      <c r="D17" s="13">
        <v>132817</v>
      </c>
      <c r="E17" s="13">
        <v>83029</v>
      </c>
      <c r="F17" s="13">
        <v>100747</v>
      </c>
      <c r="G17" s="13">
        <v>159655</v>
      </c>
      <c r="H17" s="13">
        <v>259640</v>
      </c>
      <c r="I17" s="13">
        <v>96243</v>
      </c>
      <c r="J17" s="11">
        <f t="shared" si="2"/>
        <v>1068709</v>
      </c>
      <c r="K17" s="56"/>
    </row>
    <row r="18" spans="1:11" ht="17.25" customHeight="1">
      <c r="A18" s="12" t="s">
        <v>26</v>
      </c>
      <c r="B18" s="13">
        <v>74129</v>
      </c>
      <c r="C18" s="13">
        <v>71018</v>
      </c>
      <c r="D18" s="13">
        <v>69996</v>
      </c>
      <c r="E18" s="13">
        <v>43326</v>
      </c>
      <c r="F18" s="13">
        <v>58814</v>
      </c>
      <c r="G18" s="13">
        <v>97312</v>
      </c>
      <c r="H18" s="13">
        <v>184444</v>
      </c>
      <c r="I18" s="13">
        <v>59138</v>
      </c>
      <c r="J18" s="11">
        <f t="shared" si="2"/>
        <v>658177</v>
      </c>
      <c r="K18" s="56"/>
    </row>
    <row r="19" spans="1:11" ht="17.25" customHeight="1">
      <c r="A19" s="12" t="s">
        <v>27</v>
      </c>
      <c r="B19" s="13">
        <v>26264</v>
      </c>
      <c r="C19" s="13">
        <v>30634</v>
      </c>
      <c r="D19" s="13">
        <v>28153</v>
      </c>
      <c r="E19" s="13">
        <v>18258</v>
      </c>
      <c r="F19" s="13">
        <v>19841</v>
      </c>
      <c r="G19" s="13">
        <v>33198</v>
      </c>
      <c r="H19" s="13">
        <v>50101</v>
      </c>
      <c r="I19" s="13">
        <v>20453</v>
      </c>
      <c r="J19" s="11">
        <f t="shared" si="2"/>
        <v>226902</v>
      </c>
    </row>
    <row r="20" spans="1:11" ht="17.25" customHeight="1">
      <c r="A20" s="16" t="s">
        <v>28</v>
      </c>
      <c r="B20" s="13">
        <v>39475</v>
      </c>
      <c r="C20" s="13">
        <v>62497</v>
      </c>
      <c r="D20" s="13">
        <v>71483</v>
      </c>
      <c r="E20" s="13">
        <v>48488</v>
      </c>
      <c r="F20" s="13">
        <v>45749</v>
      </c>
      <c r="G20" s="13">
        <v>57777</v>
      </c>
      <c r="H20" s="13">
        <v>63295</v>
      </c>
      <c r="I20" s="13">
        <v>31385</v>
      </c>
      <c r="J20" s="11">
        <f t="shared" si="2"/>
        <v>420149</v>
      </c>
    </row>
    <row r="21" spans="1:11" ht="17.25" customHeight="1">
      <c r="A21" s="12" t="s">
        <v>29</v>
      </c>
      <c r="B21" s="13">
        <v>25264</v>
      </c>
      <c r="C21" s="13">
        <v>39998</v>
      </c>
      <c r="D21" s="13">
        <v>45749</v>
      </c>
      <c r="E21" s="13">
        <v>31032</v>
      </c>
      <c r="F21" s="13">
        <v>29279</v>
      </c>
      <c r="G21" s="13">
        <v>36977</v>
      </c>
      <c r="H21" s="13">
        <v>40509</v>
      </c>
      <c r="I21" s="13">
        <v>20086</v>
      </c>
      <c r="J21" s="11">
        <f t="shared" si="2"/>
        <v>268894</v>
      </c>
      <c r="K21" s="56"/>
    </row>
    <row r="22" spans="1:11" ht="17.25" customHeight="1">
      <c r="A22" s="12" t="s">
        <v>30</v>
      </c>
      <c r="B22" s="13">
        <v>14211</v>
      </c>
      <c r="C22" s="13">
        <v>22499</v>
      </c>
      <c r="D22" s="13">
        <v>25734</v>
      </c>
      <c r="E22" s="13">
        <v>17456</v>
      </c>
      <c r="F22" s="13">
        <v>16470</v>
      </c>
      <c r="G22" s="13">
        <v>20800</v>
      </c>
      <c r="H22" s="13">
        <v>22786</v>
      </c>
      <c r="I22" s="13">
        <v>11299</v>
      </c>
      <c r="J22" s="11">
        <f t="shared" si="2"/>
        <v>151255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7777</v>
      </c>
      <c r="J23" s="11">
        <f t="shared" si="2"/>
        <v>7777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8536.01</v>
      </c>
      <c r="J31" s="24">
        <f t="shared" ref="J31:J71" si="7">SUM(B31:I31)</f>
        <v>8536.01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1372206.3</v>
      </c>
      <c r="C43" s="23">
        <f t="shared" ref="C43:I43" si="8">+C44+C52</f>
        <v>1997708.1199999999</v>
      </c>
      <c r="D43" s="23">
        <f t="shared" si="8"/>
        <v>1972639.9</v>
      </c>
      <c r="E43" s="23">
        <f t="shared" si="8"/>
        <v>1225017.7799999998</v>
      </c>
      <c r="F43" s="23">
        <f t="shared" si="8"/>
        <v>1295317.23</v>
      </c>
      <c r="G43" s="23">
        <f t="shared" si="8"/>
        <v>1924061.17</v>
      </c>
      <c r="H43" s="23">
        <f t="shared" si="8"/>
        <v>2546135.33</v>
      </c>
      <c r="I43" s="23">
        <f t="shared" si="8"/>
        <v>1289086.79</v>
      </c>
      <c r="J43" s="23">
        <f t="shared" si="7"/>
        <v>13622172.620000001</v>
      </c>
    </row>
    <row r="44" spans="1:10" ht="17.25" customHeight="1">
      <c r="A44" s="16" t="s">
        <v>51</v>
      </c>
      <c r="B44" s="24">
        <f>SUM(B45:B51)</f>
        <v>1357235.18</v>
      </c>
      <c r="C44" s="24">
        <f t="shared" ref="C44:J44" si="9">SUM(C45:C51)</f>
        <v>1977344.65</v>
      </c>
      <c r="D44" s="24">
        <f t="shared" si="9"/>
        <v>1952298.13</v>
      </c>
      <c r="E44" s="24">
        <f t="shared" si="9"/>
        <v>1206118.8799999999</v>
      </c>
      <c r="F44" s="24">
        <f t="shared" si="9"/>
        <v>1276045.23</v>
      </c>
      <c r="G44" s="24">
        <f t="shared" si="9"/>
        <v>1906104.14</v>
      </c>
      <c r="H44" s="24">
        <f t="shared" si="9"/>
        <v>2520969.84</v>
      </c>
      <c r="I44" s="24">
        <f t="shared" si="9"/>
        <v>1275743.3400000001</v>
      </c>
      <c r="J44" s="24">
        <f t="shared" si="9"/>
        <v>13471859.389999999</v>
      </c>
    </row>
    <row r="45" spans="1:10" ht="17.25" customHeight="1">
      <c r="A45" s="37" t="s">
        <v>52</v>
      </c>
      <c r="B45" s="24">
        <f t="shared" ref="B45:I45" si="10">ROUND(B26*B7,2)</f>
        <v>1357235.18</v>
      </c>
      <c r="C45" s="24">
        <f t="shared" si="10"/>
        <v>1972959.39</v>
      </c>
      <c r="D45" s="24">
        <f t="shared" si="10"/>
        <v>1952298.13</v>
      </c>
      <c r="E45" s="24">
        <f t="shared" si="10"/>
        <v>1180223.71</v>
      </c>
      <c r="F45" s="24">
        <f t="shared" si="10"/>
        <v>1276045.23</v>
      </c>
      <c r="G45" s="24">
        <f t="shared" si="10"/>
        <v>1906104.14</v>
      </c>
      <c r="H45" s="24">
        <f t="shared" si="10"/>
        <v>2520969.84</v>
      </c>
      <c r="I45" s="24">
        <f t="shared" si="10"/>
        <v>1267207.33</v>
      </c>
      <c r="J45" s="24">
        <f t="shared" si="7"/>
        <v>13433042.949999999</v>
      </c>
    </row>
    <row r="46" spans="1:10" ht="17.25" customHeight="1">
      <c r="A46" s="37" t="s">
        <v>53</v>
      </c>
      <c r="B46" s="20">
        <v>0</v>
      </c>
      <c r="C46" s="24">
        <f>ROUND(C27*C7,2)</f>
        <v>4385.26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4385.26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35378.79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35378.79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-9483.6200000000008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-9483.6200000000008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8536.01</v>
      </c>
      <c r="J49" s="24">
        <f>SUM(B49:I49)</f>
        <v>8536.01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+B57+B64+B87+B88</f>
        <v>-198219.84</v>
      </c>
      <c r="C56" s="38">
        <f t="shared" si="11"/>
        <v>-232734.21</v>
      </c>
      <c r="D56" s="38">
        <f t="shared" si="11"/>
        <v>-292497.73</v>
      </c>
      <c r="E56" s="38">
        <f t="shared" si="11"/>
        <v>-1128624.3900000001</v>
      </c>
      <c r="F56" s="38">
        <f t="shared" si="11"/>
        <v>-263863.75</v>
      </c>
      <c r="G56" s="38">
        <f t="shared" si="11"/>
        <v>-234670.25</v>
      </c>
      <c r="H56" s="38">
        <f t="shared" si="11"/>
        <v>-284077</v>
      </c>
      <c r="I56" s="38">
        <f t="shared" si="11"/>
        <v>-221049.53</v>
      </c>
      <c r="J56" s="38">
        <f t="shared" si="7"/>
        <v>-2855736.6999999997</v>
      </c>
    </row>
    <row r="57" spans="1:10" ht="18.75" customHeight="1">
      <c r="A57" s="16" t="s">
        <v>86</v>
      </c>
      <c r="B57" s="38">
        <f t="shared" ref="B57:I57" si="12">B58+B59+B60+B61+B62+B63</f>
        <v>-142356</v>
      </c>
      <c r="C57" s="38">
        <f t="shared" si="12"/>
        <v>-199353</v>
      </c>
      <c r="D57" s="38">
        <f t="shared" si="12"/>
        <v>-164910</v>
      </c>
      <c r="E57" s="38">
        <f t="shared" si="12"/>
        <v>-103935</v>
      </c>
      <c r="F57" s="38">
        <f t="shared" si="12"/>
        <v>-125238</v>
      </c>
      <c r="G57" s="38">
        <f t="shared" si="12"/>
        <v>-159240</v>
      </c>
      <c r="H57" s="38">
        <f t="shared" si="12"/>
        <v>-186267</v>
      </c>
      <c r="I57" s="38">
        <f t="shared" si="12"/>
        <v>-168123</v>
      </c>
      <c r="J57" s="38">
        <f t="shared" si="7"/>
        <v>-1249422</v>
      </c>
    </row>
    <row r="58" spans="1:10" ht="18.75" customHeight="1">
      <c r="A58" s="12" t="s">
        <v>87</v>
      </c>
      <c r="B58" s="38">
        <f>-ROUND(B9*$D$3,2)</f>
        <v>-142356</v>
      </c>
      <c r="C58" s="38">
        <f t="shared" ref="C58:I58" si="13">-ROUND(C9*$D$3,2)</f>
        <v>-199353</v>
      </c>
      <c r="D58" s="38">
        <f t="shared" si="13"/>
        <v>-164910</v>
      </c>
      <c r="E58" s="38">
        <f t="shared" si="13"/>
        <v>-103935</v>
      </c>
      <c r="F58" s="38">
        <f t="shared" si="13"/>
        <v>-125238</v>
      </c>
      <c r="G58" s="38">
        <f t="shared" si="13"/>
        <v>-159240</v>
      </c>
      <c r="H58" s="38">
        <f t="shared" si="13"/>
        <v>-186267</v>
      </c>
      <c r="I58" s="38">
        <f t="shared" si="13"/>
        <v>-168123</v>
      </c>
      <c r="J58" s="38">
        <f t="shared" si="7"/>
        <v>-1249422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91</v>
      </c>
      <c r="B64" s="50">
        <f>SUM(B65:B86)</f>
        <v>-55863.840000000004</v>
      </c>
      <c r="C64" s="50">
        <f t="shared" ref="C64:I64" si="14">SUM(C65:C86)</f>
        <v>-33381.21</v>
      </c>
      <c r="D64" s="20">
        <f t="shared" si="14"/>
        <v>-127587.73000000001</v>
      </c>
      <c r="E64" s="20">
        <f t="shared" si="14"/>
        <v>-1024689.39</v>
      </c>
      <c r="F64" s="20">
        <f t="shared" si="14"/>
        <v>-138625.75</v>
      </c>
      <c r="G64" s="20">
        <f t="shared" si="14"/>
        <v>-75430.25</v>
      </c>
      <c r="H64" s="20">
        <f t="shared" si="14"/>
        <v>-97810</v>
      </c>
      <c r="I64" s="20">
        <f t="shared" si="14"/>
        <v>-52926.53</v>
      </c>
      <c r="J64" s="38">
        <f t="shared" si="7"/>
        <v>-1606314.7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1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38">
        <v>-42210.16</v>
      </c>
      <c r="C71" s="38">
        <v>-13357.55</v>
      </c>
      <c r="D71" s="38">
        <v>-107759.02</v>
      </c>
      <c r="E71" s="20">
        <v>0</v>
      </c>
      <c r="F71" s="38">
        <v>-111387.54</v>
      </c>
      <c r="G71" s="38">
        <v>-56992.85</v>
      </c>
      <c r="H71" s="38">
        <v>-70270.69</v>
      </c>
      <c r="I71" s="38">
        <v>-39453.43</v>
      </c>
      <c r="J71" s="51">
        <f t="shared" si="7"/>
        <v>-441431.24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38">
        <v>-12615.16</v>
      </c>
      <c r="G76" s="20">
        <v>0</v>
      </c>
      <c r="H76" s="20">
        <v>0</v>
      </c>
      <c r="I76" s="20">
        <v>0</v>
      </c>
      <c r="J76" s="51">
        <f t="shared" ref="J76:J77" si="15">SUM(B76:I76)</f>
        <v>-12615.16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-920000</v>
      </c>
      <c r="F77" s="20">
        <v>0</v>
      </c>
      <c r="G77" s="20">
        <v>0</v>
      </c>
      <c r="H77" s="20">
        <v>0</v>
      </c>
      <c r="I77" s="20">
        <v>0</v>
      </c>
      <c r="J77" s="51">
        <f t="shared" si="15"/>
        <v>-920000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38">
        <v>-48398.6</v>
      </c>
      <c r="F80" s="20">
        <v>0</v>
      </c>
      <c r="G80" s="20">
        <v>0</v>
      </c>
      <c r="H80" s="20">
        <v>0</v>
      </c>
      <c r="I80" s="20">
        <v>0</v>
      </c>
      <c r="J80" s="51">
        <f t="shared" ref="J80" si="16">SUM(B80:I80)</f>
        <v>-48398.6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38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7">+B91+B92</f>
        <v>1173986.46</v>
      </c>
      <c r="C90" s="25">
        <f t="shared" si="17"/>
        <v>1764973.91</v>
      </c>
      <c r="D90" s="25">
        <f t="shared" si="17"/>
        <v>1680142.17</v>
      </c>
      <c r="E90" s="25">
        <f t="shared" si="17"/>
        <v>96393.389999999868</v>
      </c>
      <c r="F90" s="25">
        <f t="shared" si="17"/>
        <v>1031453.48</v>
      </c>
      <c r="G90" s="25">
        <f t="shared" si="17"/>
        <v>1689390.92</v>
      </c>
      <c r="H90" s="25">
        <f t="shared" si="17"/>
        <v>2262058.33</v>
      </c>
      <c r="I90" s="25">
        <f t="shared" si="17"/>
        <v>1068037.26</v>
      </c>
      <c r="J90" s="51">
        <f>SUM(B90:I90)</f>
        <v>10766435.92</v>
      </c>
      <c r="K90" s="58"/>
    </row>
    <row r="91" spans="1:11" ht="18.75" customHeight="1">
      <c r="A91" s="16" t="s">
        <v>94</v>
      </c>
      <c r="B91" s="25">
        <f t="shared" ref="B91:I91" si="18">+B44+B57+B64+B87</f>
        <v>1159015.3399999999</v>
      </c>
      <c r="C91" s="25">
        <f t="shared" si="18"/>
        <v>1744610.44</v>
      </c>
      <c r="D91" s="25">
        <f t="shared" si="18"/>
        <v>1659800.4</v>
      </c>
      <c r="E91" s="25">
        <f t="shared" si="18"/>
        <v>77494.489999999874</v>
      </c>
      <c r="F91" s="25">
        <f t="shared" si="18"/>
        <v>1012181.48</v>
      </c>
      <c r="G91" s="25">
        <f t="shared" si="18"/>
        <v>1671433.89</v>
      </c>
      <c r="H91" s="25">
        <f t="shared" si="18"/>
        <v>2236892.84</v>
      </c>
      <c r="I91" s="25">
        <f t="shared" si="18"/>
        <v>1054693.81</v>
      </c>
      <c r="J91" s="51">
        <f>SUM(B91:I91)</f>
        <v>10616122.689999999</v>
      </c>
      <c r="K91" s="58"/>
    </row>
    <row r="92" spans="1:11" ht="18.75" customHeight="1">
      <c r="A92" s="16" t="s">
        <v>98</v>
      </c>
      <c r="B92" s="25">
        <f t="shared" ref="B92:I92" si="19">IF(+B52+B88+B93&lt;0,0,(B52+B88+B93))</f>
        <v>14971.12</v>
      </c>
      <c r="C92" s="25">
        <f t="shared" si="19"/>
        <v>20363.47</v>
      </c>
      <c r="D92" s="25">
        <f t="shared" si="19"/>
        <v>20341.77</v>
      </c>
      <c r="E92" s="20">
        <f t="shared" si="19"/>
        <v>18898.900000000001</v>
      </c>
      <c r="F92" s="25">
        <f t="shared" si="19"/>
        <v>19272</v>
      </c>
      <c r="G92" s="25">
        <f t="shared" si="19"/>
        <v>17957.03</v>
      </c>
      <c r="H92" s="25">
        <f t="shared" si="19"/>
        <v>25165.49</v>
      </c>
      <c r="I92" s="25">
        <f t="shared" si="19"/>
        <v>13343.45</v>
      </c>
      <c r="J92" s="51">
        <f>SUM(B92:I92)</f>
        <v>150313.23000000001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10766435.92</v>
      </c>
    </row>
    <row r="99" spans="1:10" ht="18.75" customHeight="1">
      <c r="A99" s="27" t="s">
        <v>82</v>
      </c>
      <c r="B99" s="28">
        <v>153836.26999999999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20">SUM(B99:I99)</f>
        <v>153836.26999999999</v>
      </c>
    </row>
    <row r="100" spans="1:10" ht="18.75" customHeight="1">
      <c r="A100" s="27" t="s">
        <v>83</v>
      </c>
      <c r="B100" s="28">
        <v>1020150.19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20"/>
        <v>1020150.19</v>
      </c>
    </row>
    <row r="101" spans="1:10" ht="18.75" customHeight="1">
      <c r="A101" s="27" t="s">
        <v>84</v>
      </c>
      <c r="B101" s="43">
        <v>0</v>
      </c>
      <c r="C101" s="28">
        <f>+C90</f>
        <v>1764973.91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20"/>
        <v>1764973.91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1680142.17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20"/>
        <v>1680142.17</v>
      </c>
    </row>
    <row r="103" spans="1:10" ht="18.75" customHeight="1">
      <c r="A103" s="27" t="s">
        <v>118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20"/>
        <v>0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96393.38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20"/>
        <v>96393.38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20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1031453.48</v>
      </c>
      <c r="G106" s="43">
        <v>0</v>
      </c>
      <c r="H106" s="43">
        <v>0</v>
      </c>
      <c r="I106" s="43">
        <v>0</v>
      </c>
      <c r="J106" s="44">
        <f t="shared" si="20"/>
        <v>1031453.48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206299.77</v>
      </c>
      <c r="H107" s="43">
        <v>0</v>
      </c>
      <c r="I107" s="43">
        <v>0</v>
      </c>
      <c r="J107" s="44">
        <f t="shared" si="20"/>
        <v>206299.77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285772.96999999997</v>
      </c>
      <c r="H108" s="43">
        <v>0</v>
      </c>
      <c r="I108" s="43">
        <v>0</v>
      </c>
      <c r="J108" s="44">
        <f t="shared" si="20"/>
        <v>285772.96999999997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425253.68</v>
      </c>
      <c r="H109" s="43">
        <v>0</v>
      </c>
      <c r="I109" s="43">
        <v>0</v>
      </c>
      <c r="J109" s="44">
        <f t="shared" si="20"/>
        <v>425253.68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772064.5</v>
      </c>
      <c r="H110" s="43">
        <v>0</v>
      </c>
      <c r="I110" s="43">
        <v>0</v>
      </c>
      <c r="J110" s="44">
        <f t="shared" si="20"/>
        <v>772064.5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665612.06999999995</v>
      </c>
      <c r="I111" s="43">
        <v>0</v>
      </c>
      <c r="J111" s="44">
        <f t="shared" si="20"/>
        <v>665612.06999999995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52582.6</v>
      </c>
      <c r="I112" s="43">
        <v>0</v>
      </c>
      <c r="J112" s="44">
        <f t="shared" si="20"/>
        <v>52582.6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366453.15</v>
      </c>
      <c r="I113" s="43">
        <v>0</v>
      </c>
      <c r="J113" s="44">
        <f t="shared" si="20"/>
        <v>366453.15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324697.96999999997</v>
      </c>
      <c r="I114" s="43">
        <v>0</v>
      </c>
      <c r="J114" s="44">
        <f t="shared" si="20"/>
        <v>324697.96999999997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852712.55</v>
      </c>
      <c r="I115" s="43">
        <v>0</v>
      </c>
      <c r="J115" s="44">
        <f t="shared" si="20"/>
        <v>852712.55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376922.19</v>
      </c>
      <c r="J116" s="44">
        <f t="shared" si="20"/>
        <v>376922.19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691115.07</v>
      </c>
      <c r="J117" s="47">
        <f t="shared" si="20"/>
        <v>691115.07</v>
      </c>
    </row>
    <row r="118" spans="1:10" ht="18.75" customHeight="1">
      <c r="A118" s="42"/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2013-11-05T16:10:27Z</dcterms:modified>
</cp:coreProperties>
</file>