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J12" s="1"/>
  <c r="D12"/>
  <c r="E12"/>
  <c r="F12"/>
  <c r="G12"/>
  <c r="H12"/>
  <c r="I12"/>
  <c r="J13"/>
  <c r="J14"/>
  <c r="J15"/>
  <c r="B16"/>
  <c r="C16"/>
  <c r="J16" s="1"/>
  <c r="D16"/>
  <c r="E16"/>
  <c r="F16"/>
  <c r="G16"/>
  <c r="H16"/>
  <c r="I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C64"/>
  <c r="D64"/>
  <c r="E64"/>
  <c r="F64"/>
  <c r="G64"/>
  <c r="H64"/>
  <c r="I64"/>
  <c r="J65"/>
  <c r="J66"/>
  <c r="J67"/>
  <c r="J89"/>
  <c r="B92"/>
  <c r="C92"/>
  <c r="D92"/>
  <c r="E92"/>
  <c r="F92"/>
  <c r="G92"/>
  <c r="H92"/>
  <c r="I92"/>
  <c r="J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I8" l="1"/>
  <c r="I7" s="1"/>
  <c r="I45" s="1"/>
  <c r="I44" s="1"/>
  <c r="G8"/>
  <c r="G7" s="1"/>
  <c r="G45" s="1"/>
  <c r="G44" s="1"/>
  <c r="E8"/>
  <c r="E7" s="1"/>
  <c r="C8"/>
  <c r="C7" s="1"/>
  <c r="J64"/>
  <c r="J58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56"/>
  <c r="G56"/>
  <c r="E56"/>
  <c r="C56"/>
  <c r="J57"/>
  <c r="B56"/>
  <c r="J56" s="1"/>
  <c r="H43"/>
  <c r="H91"/>
  <c r="H90" s="1"/>
  <c r="F43"/>
  <c r="F91"/>
  <c r="F90" s="1"/>
  <c r="F106" s="1"/>
  <c r="J106" s="1"/>
  <c r="D43"/>
  <c r="D91"/>
  <c r="D90" s="1"/>
  <c r="D102" s="1"/>
  <c r="J102" s="1"/>
  <c r="J8"/>
  <c r="J7" s="1"/>
  <c r="B7"/>
  <c r="B45" s="1"/>
  <c r="I43"/>
  <c r="I91"/>
  <c r="I90" s="1"/>
  <c r="G43"/>
  <c r="G91"/>
  <c r="G90" s="1"/>
  <c r="E48"/>
  <c r="J48" s="1"/>
  <c r="E45"/>
  <c r="E44" s="1"/>
  <c r="C45"/>
  <c r="C46"/>
  <c r="J46" s="1"/>
  <c r="J9"/>
  <c r="C44" l="1"/>
  <c r="E43"/>
  <c r="E91"/>
  <c r="E90" s="1"/>
  <c r="J45"/>
  <c r="J44" s="1"/>
  <c r="B44"/>
  <c r="B43" l="1"/>
  <c r="B91"/>
  <c r="C43"/>
  <c r="C91"/>
  <c r="C90" s="1"/>
  <c r="C101" s="1"/>
  <c r="J101" s="1"/>
  <c r="J98" s="1"/>
  <c r="J43" l="1"/>
  <c r="J91"/>
  <c r="B90"/>
  <c r="J90" s="1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<sst xmlns="http://schemas.openxmlformats.org/spreadsheetml/2006/main" count="121" uniqueCount="121">
  <si>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</si>
  <si>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</si>
  <si>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</si>
  <si>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</si>
  <si>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</si>
  <si>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</si>
  <si>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</si>
  <si>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</si>
  <si>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</si>
  <si>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</si>
  <si>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</si>
  <si>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</si>
  <si>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</si>
  <si>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</si>
  <si>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</si>
  <si>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</si>
  <si>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</si>
  <si>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</si>
  <si>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</si>
  <si>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</si>
  <si>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</si>
  <si>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</si>
  <si>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</si>
  <si>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</si>
  <si>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</si>
  <si>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</si>
  <si>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</si>
  <si>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</si>
  <si>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</si>
  <si>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</si>
  <si>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</si>
  <si>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</si>
  <si>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</si>
  <si>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</si>
  <si>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</si>
  <si>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</si>
  <si>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</si>
  <si>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</si>
  <si>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</si>
  <si>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</si>
  <si>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</si>
  <si>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</si>
  <si>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</si>
  <si>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</si>
  <si>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</si>
  <si>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</si>
  <si>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</si>
  <si>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</si>
  <si>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</si>
  <si>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</si>
  <si>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</si>
  <si>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</si>
  <si>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</si>
  <si>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</si>
  <si>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</si>
  <si>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</si>
  <si>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</si>
  <si>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</si>
  <si>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</si>
  <si>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</si>
  <si>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</si>
  <si>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</si>
  <si>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</si>
  <si>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</si>
  <si>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</si>
  <si>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</si>
  <si>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</si>
  <si>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</si>
  <si>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</si>
  <si>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</si>
  <si>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</si>
  <si>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</si>
  <si>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</si>
  <si>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</si>
  <si>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</si>
  <si>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</si>
  <si>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</si>
  <si>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</si>
  <si>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</si>
  <si>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</si>
  <si>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</si>
  <si>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</si>
  <si>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</si>
  <si>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</si>
  <si>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</si>
  <si>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</si>
  <si>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</si>
  <si>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</si>
  <si>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</si>
  <si>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</si>
  <si>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</si>
  <si>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</si>
  <si>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</si>
  <si>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</si>
  <si>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</si>
  <si>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</si>
  <si>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</si>
  <si>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</si>
  <si>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</si>
  <si>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</si>
  <si>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</si>
  <si>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</si>
  <si>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</si>
  <si>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</si>
  <si>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</si>
  <si>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</si>
  <si>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</si>
  <si>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</si>
  <si>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</si>
  <si>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</si>
  <si>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</si>
  <si>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</si>
  <si>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</si>
  <si>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</si>
  <si>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</si>
  <si>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</si>
  <si>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</si>
  <si>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>OPERAÇÃO 19/10/13 - VENCIMENTO 25/10/13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</si>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</sst>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7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354398</v>
      </c>
      <c r="C7" s="9">
        <f t="shared" si="0"/>
        <v>447096</v>
      </c>
      <c r="D7" s="9">
        <f t="shared" si="0"/>
        <v>443999</v>
      </c>
      <c r="E7" s="9">
        <f t="shared" si="0"/>
        <v>277612</v>
      </c>
      <c r="F7" s="9">
        <f t="shared" si="0"/>
        <v>287164</v>
      </c>
      <c r="G7" s="9">
        <f t="shared" si="0"/>
        <v>470358</v>
      </c>
      <c r="H7" s="9">
        <f t="shared" si="0"/>
        <v>699692</v>
      </c>
      <c r="I7" s="9">
        <f t="shared" si="0"/>
        <v>281246</v>
      </c>
      <c r="J7" s="9">
        <f t="shared" si="0"/>
        <v>3261565</v>
      </c>
      <c r="K7" s="56"/>
    </row>
    <row r="8" spans="1:12" ht="17.25" customHeight="1">
      <c r="A8" s="10" t="s">
        <v>33</v>
      </c>
      <c r="B8" s="11">
        <f>B9+B12</f>
        <v>210367</v>
      </c>
      <c r="C8" s="11">
        <f t="shared" ref="C8:I8" si="1">C9+C12</f>
        <v>275599</v>
      </c>
      <c r="D8" s="11">
        <f t="shared" si="1"/>
        <v>261439</v>
      </c>
      <c r="E8" s="11">
        <f t="shared" si="1"/>
        <v>159480</v>
      </c>
      <c r="F8" s="11">
        <f t="shared" si="1"/>
        <v>171813</v>
      </c>
      <c r="G8" s="11">
        <f t="shared" si="1"/>
        <v>259379</v>
      </c>
      <c r="H8" s="11">
        <f t="shared" si="1"/>
        <v>375899</v>
      </c>
      <c r="I8" s="11">
        <f t="shared" si="1"/>
        <v>174581</v>
      </c>
      <c r="J8" s="11">
        <f t="shared" ref="J8:J23" si="2">SUM(B8:I8)</f>
        <v>1888557</v>
      </c>
    </row>
    <row r="9" spans="1:12" ht="17.25" customHeight="1">
      <c r="A9" s="15" t="s">
        <v>18</v>
      </c>
      <c r="B9" s="13">
        <f>+B10+B11</f>
        <v>36290</v>
      </c>
      <c r="C9" s="13">
        <f t="shared" ref="C9:I9" si="3">+C10+C11</f>
        <v>52136</v>
      </c>
      <c r="D9" s="13">
        <f t="shared" si="3"/>
        <v>45547</v>
      </c>
      <c r="E9" s="13">
        <f t="shared" si="3"/>
        <v>28398</v>
      </c>
      <c r="F9" s="13">
        <f t="shared" si="3"/>
        <v>29935</v>
      </c>
      <c r="G9" s="13">
        <f t="shared" si="3"/>
        <v>37148</v>
      </c>
      <c r="H9" s="13">
        <f t="shared" si="3"/>
        <v>41153</v>
      </c>
      <c r="I9" s="13">
        <f t="shared" si="3"/>
        <v>34021</v>
      </c>
      <c r="J9" s="11">
        <f t="shared" si="2"/>
        <v>304628</v>
      </c>
    </row>
    <row r="10" spans="1:12" ht="17.25" customHeight="1">
      <c r="A10" s="31" t="s">
        <v>19</v>
      </c>
      <c r="B10" s="13">
        <v>36290</v>
      </c>
      <c r="C10" s="13">
        <v>52136</v>
      </c>
      <c r="D10" s="13">
        <v>45547</v>
      </c>
      <c r="E10" s="13">
        <v>28398</v>
      </c>
      <c r="F10" s="13">
        <v>29935</v>
      </c>
      <c r="G10" s="13">
        <v>37148</v>
      </c>
      <c r="H10" s="13">
        <v>41153</v>
      </c>
      <c r="I10" s="13">
        <v>34021</v>
      </c>
      <c r="J10" s="11">
        <f>SUM(B10:I10)</f>
        <v>304628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174077</v>
      </c>
      <c r="C12" s="17">
        <f t="shared" si="4"/>
        <v>223463</v>
      </c>
      <c r="D12" s="17">
        <f t="shared" si="4"/>
        <v>215892</v>
      </c>
      <c r="E12" s="17">
        <f t="shared" si="4"/>
        <v>131082</v>
      </c>
      <c r="F12" s="17">
        <f t="shared" si="4"/>
        <v>141878</v>
      </c>
      <c r="G12" s="17">
        <f t="shared" si="4"/>
        <v>222231</v>
      </c>
      <c r="H12" s="17">
        <f t="shared" si="4"/>
        <v>334746</v>
      </c>
      <c r="I12" s="17">
        <f t="shared" si="4"/>
        <v>140560</v>
      </c>
      <c r="J12" s="11">
        <f t="shared" si="2"/>
        <v>1583929</v>
      </c>
    </row>
    <row r="13" spans="1:12" ht="17.25" customHeight="1">
      <c r="A13" s="14" t="s">
        <v>21</v>
      </c>
      <c r="B13" s="13">
        <v>75320</v>
      </c>
      <c r="C13" s="13">
        <v>105406</v>
      </c>
      <c r="D13" s="13">
        <v>103711</v>
      </c>
      <c r="E13" s="13">
        <v>64434</v>
      </c>
      <c r="F13" s="13">
        <v>67723</v>
      </c>
      <c r="G13" s="13">
        <v>101372</v>
      </c>
      <c r="H13" s="13">
        <v>147075</v>
      </c>
      <c r="I13" s="13">
        <v>60849</v>
      </c>
      <c r="J13" s="11">
        <f t="shared" si="2"/>
        <v>725890</v>
      </c>
      <c r="K13" s="56"/>
      <c r="L13" s="57"/>
    </row>
    <row r="14" spans="1:12" ht="17.25" customHeight="1">
      <c r="A14" s="14" t="s">
        <v>22</v>
      </c>
      <c r="B14" s="13">
        <v>74661</v>
      </c>
      <c r="C14" s="13">
        <v>84998</v>
      </c>
      <c r="D14" s="13">
        <v>84259</v>
      </c>
      <c r="E14" s="13">
        <v>49319</v>
      </c>
      <c r="F14" s="13">
        <v>56366</v>
      </c>
      <c r="G14" s="13">
        <v>92173</v>
      </c>
      <c r="H14" s="13">
        <v>151783</v>
      </c>
      <c r="I14" s="13">
        <v>61308</v>
      </c>
      <c r="J14" s="11">
        <f t="shared" si="2"/>
        <v>654867</v>
      </c>
      <c r="K14" s="56"/>
    </row>
    <row r="15" spans="1:12" ht="17.25" customHeight="1">
      <c r="A15" s="14" t="s">
        <v>23</v>
      </c>
      <c r="B15" s="13">
        <v>24096</v>
      </c>
      <c r="C15" s="13">
        <v>33059</v>
      </c>
      <c r="D15" s="13">
        <v>27922</v>
      </c>
      <c r="E15" s="13">
        <v>17329</v>
      </c>
      <c r="F15" s="13">
        <v>17789</v>
      </c>
      <c r="G15" s="13">
        <v>28686</v>
      </c>
      <c r="H15" s="13">
        <v>35888</v>
      </c>
      <c r="I15" s="13">
        <v>18403</v>
      </c>
      <c r="J15" s="11">
        <f t="shared" si="2"/>
        <v>203172</v>
      </c>
    </row>
    <row r="16" spans="1:12" ht="17.25" customHeight="1">
      <c r="A16" s="16" t="s">
        <v>24</v>
      </c>
      <c r="B16" s="11">
        <f>+B17+B18+B19</f>
        <v>118406</v>
      </c>
      <c r="C16" s="11">
        <f t="shared" ref="C16:I16" si="5">+C17+C18+C19</f>
        <v>134140</v>
      </c>
      <c r="D16" s="11">
        <f t="shared" si="5"/>
        <v>139875</v>
      </c>
      <c r="E16" s="11">
        <f t="shared" si="5"/>
        <v>87226</v>
      </c>
      <c r="F16" s="11">
        <f t="shared" si="5"/>
        <v>90631</v>
      </c>
      <c r="G16" s="11">
        <f t="shared" si="5"/>
        <v>176724</v>
      </c>
      <c r="H16" s="11">
        <f t="shared" si="5"/>
        <v>288571</v>
      </c>
      <c r="I16" s="11">
        <f t="shared" si="5"/>
        <v>88066</v>
      </c>
      <c r="J16" s="11">
        <f t="shared" si="2"/>
        <v>1123639</v>
      </c>
    </row>
    <row r="17" spans="1:11" ht="17.25" customHeight="1">
      <c r="A17" s="12" t="s">
        <v>25</v>
      </c>
      <c r="B17" s="13">
        <v>57827</v>
      </c>
      <c r="C17" s="13">
        <v>72587</v>
      </c>
      <c r="D17" s="13">
        <v>75924</v>
      </c>
      <c r="E17" s="13">
        <v>47608</v>
      </c>
      <c r="F17" s="13">
        <v>48569</v>
      </c>
      <c r="G17" s="13">
        <v>89096</v>
      </c>
      <c r="H17" s="13">
        <v>136383</v>
      </c>
      <c r="I17" s="13">
        <v>44816</v>
      </c>
      <c r="J17" s="11">
        <f t="shared" si="2"/>
        <v>572810</v>
      </c>
      <c r="K17" s="56"/>
    </row>
    <row r="18" spans="1:11" ht="17.25" customHeight="1">
      <c r="A18" s="12" t="s">
        <v>26</v>
      </c>
      <c r="B18" s="13">
        <v>46174</v>
      </c>
      <c r="C18" s="13">
        <v>44806</v>
      </c>
      <c r="D18" s="13">
        <v>48752</v>
      </c>
      <c r="E18" s="13">
        <v>29774</v>
      </c>
      <c r="F18" s="13">
        <v>32930</v>
      </c>
      <c r="G18" s="13">
        <v>68438</v>
      </c>
      <c r="H18" s="13">
        <v>124659</v>
      </c>
      <c r="I18" s="13">
        <v>33914</v>
      </c>
      <c r="J18" s="11">
        <f t="shared" si="2"/>
        <v>429447</v>
      </c>
      <c r="K18" s="56"/>
    </row>
    <row r="19" spans="1:11" ht="17.25" customHeight="1">
      <c r="A19" s="12" t="s">
        <v>27</v>
      </c>
      <c r="B19" s="13">
        <v>14405</v>
      </c>
      <c r="C19" s="13">
        <v>16747</v>
      </c>
      <c r="D19" s="13">
        <v>15199</v>
      </c>
      <c r="E19" s="13">
        <v>9844</v>
      </c>
      <c r="F19" s="13">
        <v>9132</v>
      </c>
      <c r="G19" s="13">
        <v>19190</v>
      </c>
      <c r="H19" s="13">
        <v>27529</v>
      </c>
      <c r="I19" s="13">
        <v>9336</v>
      </c>
      <c r="J19" s="11">
        <f t="shared" si="2"/>
        <v>121382</v>
      </c>
    </row>
    <row r="20" spans="1:11" ht="17.25" customHeight="1">
      <c r="A20" s="16" t="s">
        <v>28</v>
      </c>
      <c r="B20" s="13">
        <v>25625</v>
      </c>
      <c r="C20" s="13">
        <v>37357</v>
      </c>
      <c r="D20" s="13">
        <v>42685</v>
      </c>
      <c r="E20" s="13">
        <v>30906</v>
      </c>
      <c r="F20" s="13">
        <v>24720</v>
      </c>
      <c r="G20" s="13">
        <v>34255</v>
      </c>
      <c r="H20" s="13">
        <v>35222</v>
      </c>
      <c r="I20" s="13">
        <v>15872</v>
      </c>
      <c r="J20" s="11">
        <f t="shared" si="2"/>
        <v>246642</v>
      </c>
    </row>
    <row r="21" spans="1:11" ht="17.25" customHeight="1">
      <c r="A21" s="12" t="s">
        <v>29</v>
      </c>
      <c r="B21" s="13">
        <v>16400</v>
      </c>
      <c r="C21" s="13">
        <v>23908</v>
      </c>
      <c r="D21" s="13">
        <v>27318</v>
      </c>
      <c r="E21" s="13">
        <v>19780</v>
      </c>
      <c r="F21" s="13">
        <v>15821</v>
      </c>
      <c r="G21" s="13">
        <v>21923</v>
      </c>
      <c r="H21" s="13">
        <v>22542</v>
      </c>
      <c r="I21" s="13">
        <v>10158</v>
      </c>
      <c r="J21" s="11">
        <f t="shared" si="2"/>
        <v>157850</v>
      </c>
      <c r="K21" s="56"/>
    </row>
    <row r="22" spans="1:11" ht="17.25" customHeight="1">
      <c r="A22" s="12" t="s">
        <v>30</v>
      </c>
      <c r="B22" s="13">
        <v>9225</v>
      </c>
      <c r="C22" s="13">
        <v>13449</v>
      </c>
      <c r="D22" s="13">
        <v>15367</v>
      </c>
      <c r="E22" s="13">
        <v>11126</v>
      </c>
      <c r="F22" s="13">
        <v>8899</v>
      </c>
      <c r="G22" s="13">
        <v>12332</v>
      </c>
      <c r="H22" s="13">
        <v>12680</v>
      </c>
      <c r="I22" s="13">
        <v>5714</v>
      </c>
      <c r="J22" s="11">
        <f t="shared" si="2"/>
        <v>88792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2727</v>
      </c>
      <c r="J23" s="11">
        <f t="shared" si="2"/>
        <v>2727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19968.2</v>
      </c>
      <c r="J31" s="24">
        <f t="shared" ref="J31:J67" si="7">SUM(B31:I31)</f>
        <v>19968.2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819773.54</v>
      </c>
      <c r="C43" s="23">
        <f t="shared" ref="C43:I43" si="8">+C44+C52</f>
        <v>1178406.6199999999</v>
      </c>
      <c r="D43" s="23">
        <f t="shared" si="8"/>
        <v>1231349.04</v>
      </c>
      <c r="E43" s="23">
        <f t="shared" si="8"/>
        <v>774456.88</v>
      </c>
      <c r="F43" s="23">
        <f t="shared" si="8"/>
        <v>690575.28</v>
      </c>
      <c r="G43" s="23">
        <f t="shared" si="8"/>
        <v>1150390.95</v>
      </c>
      <c r="H43" s="23">
        <f t="shared" si="8"/>
        <v>1474297.59</v>
      </c>
      <c r="I43" s="23">
        <f t="shared" si="8"/>
        <v>669996.33999999985</v>
      </c>
      <c r="J43" s="23">
        <f t="shared" si="7"/>
        <v>7989246.2400000002</v>
      </c>
    </row>
    <row r="44" spans="1:10" ht="17.25" customHeight="1">
      <c r="A44" s="16" t="s">
        <v>51</v>
      </c>
      <c r="B44" s="24">
        <f>SUM(B45:B51)</f>
        <v>804802.42</v>
      </c>
      <c r="C44" s="24">
        <f t="shared" ref="C44:J44" si="9">SUM(C45:C51)</f>
        <v>1158043.1499999999</v>
      </c>
      <c r="D44" s="24">
        <f t="shared" si="9"/>
        <v>1211007.27</v>
      </c>
      <c r="E44" s="24">
        <f t="shared" si="9"/>
        <v>755557.98</v>
      </c>
      <c r="F44" s="24">
        <f t="shared" si="9"/>
        <v>671303.28</v>
      </c>
      <c r="G44" s="24">
        <f t="shared" si="9"/>
        <v>1132433.9199999999</v>
      </c>
      <c r="H44" s="24">
        <f t="shared" si="9"/>
        <v>1449132.1</v>
      </c>
      <c r="I44" s="24">
        <f t="shared" si="9"/>
        <v>656652.8899999999</v>
      </c>
      <c r="J44" s="24">
        <f t="shared" si="9"/>
        <v>7838933.0099999988</v>
      </c>
    </row>
    <row r="45" spans="1:10" ht="17.25" customHeight="1">
      <c r="A45" s="37" t="s">
        <v>52</v>
      </c>
      <c r="B45" s="24">
        <f t="shared" ref="B45:I45" si="10">ROUND(B26*B7,2)</f>
        <v>804802.42</v>
      </c>
      <c r="C45" s="24">
        <f t="shared" si="10"/>
        <v>1155474.8999999999</v>
      </c>
      <c r="D45" s="24">
        <f t="shared" si="10"/>
        <v>1211007.27</v>
      </c>
      <c r="E45" s="24">
        <f t="shared" si="10"/>
        <v>739336.28</v>
      </c>
      <c r="F45" s="24">
        <f t="shared" si="10"/>
        <v>671303.28</v>
      </c>
      <c r="G45" s="24">
        <f t="shared" si="10"/>
        <v>1132433.9199999999</v>
      </c>
      <c r="H45" s="24">
        <f t="shared" si="10"/>
        <v>1449132.1</v>
      </c>
      <c r="I45" s="24">
        <f t="shared" si="10"/>
        <v>636684.68999999994</v>
      </c>
      <c r="J45" s="24">
        <f t="shared" si="7"/>
        <v>7800174.8599999994</v>
      </c>
    </row>
    <row r="46" spans="1:10" ht="17.25" customHeight="1">
      <c r="A46" s="37" t="s">
        <v>53</v>
      </c>
      <c r="B46" s="20">
        <v>0</v>
      </c>
      <c r="C46" s="24">
        <f>ROUND(C27*C7,2)</f>
        <v>2568.25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2568.25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22162.6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22162.6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-5940.9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-5940.9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19968.2</v>
      </c>
      <c r="J49" s="24">
        <f>SUM(B49:I49)</f>
        <v>19968.2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-108870</v>
      </c>
      <c r="C56" s="38">
        <f t="shared" si="11"/>
        <v>-156610.91</v>
      </c>
      <c r="D56" s="38">
        <f t="shared" si="11"/>
        <v>-137732.35999999999</v>
      </c>
      <c r="E56" s="38">
        <f t="shared" si="11"/>
        <v>-706983.83</v>
      </c>
      <c r="F56" s="38">
        <f t="shared" si="11"/>
        <v>-91288.3</v>
      </c>
      <c r="G56" s="38">
        <f t="shared" si="11"/>
        <v>-111824.65</v>
      </c>
      <c r="H56" s="38">
        <f t="shared" si="11"/>
        <v>-123482.61</v>
      </c>
      <c r="I56" s="38">
        <f t="shared" si="11"/>
        <v>-102063</v>
      </c>
      <c r="J56" s="38">
        <f t="shared" si="7"/>
        <v>-1538855.6600000001</v>
      </c>
    </row>
    <row r="57" spans="1:10" ht="18.75" customHeight="1">
      <c r="A57" s="16" t="s">
        <v>86</v>
      </c>
      <c r="B57" s="38">
        <f t="shared" ref="B57:I57" si="12">B58+B59+B60+B61+B62+B63</f>
        <v>-108870</v>
      </c>
      <c r="C57" s="38">
        <f t="shared" si="12"/>
        <v>-156408</v>
      </c>
      <c r="D57" s="38">
        <f t="shared" si="12"/>
        <v>-136641</v>
      </c>
      <c r="E57" s="38">
        <f t="shared" si="12"/>
        <v>-85194</v>
      </c>
      <c r="F57" s="38">
        <f t="shared" si="12"/>
        <v>-89805</v>
      </c>
      <c r="G57" s="38">
        <f t="shared" si="12"/>
        <v>-111444</v>
      </c>
      <c r="H57" s="38">
        <f t="shared" si="12"/>
        <v>-123459</v>
      </c>
      <c r="I57" s="38">
        <f t="shared" si="12"/>
        <v>-102063</v>
      </c>
      <c r="J57" s="38">
        <f t="shared" si="7"/>
        <v>-913884</v>
      </c>
    </row>
    <row r="58" spans="1:10" ht="18.75" customHeight="1">
      <c r="A58" s="12" t="s">
        <v>87</v>
      </c>
      <c r="B58" s="38">
        <f>-ROUND(B9*$D$3,2)</f>
        <v>-108870</v>
      </c>
      <c r="C58" s="38">
        <f t="shared" ref="C58:I58" si="13">-ROUND(C9*$D$3,2)</f>
        <v>-156408</v>
      </c>
      <c r="D58" s="38">
        <f t="shared" si="13"/>
        <v>-136641</v>
      </c>
      <c r="E58" s="38">
        <f t="shared" si="13"/>
        <v>-85194</v>
      </c>
      <c r="F58" s="38">
        <f t="shared" si="13"/>
        <v>-89805</v>
      </c>
      <c r="G58" s="38">
        <f t="shared" si="13"/>
        <v>-111444</v>
      </c>
      <c r="H58" s="38">
        <f t="shared" si="13"/>
        <v>-123459</v>
      </c>
      <c r="I58" s="38">
        <f t="shared" si="13"/>
        <v>-102063</v>
      </c>
      <c r="J58" s="38">
        <f t="shared" si="7"/>
        <v>-913884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91</v>
      </c>
      <c r="B64" s="20">
        <v>0</v>
      </c>
      <c r="C64" s="50">
        <f t="shared" ref="C64:I64" si="14">SUM(C65:C86)</f>
        <v>-202.91</v>
      </c>
      <c r="D64" s="20">
        <f t="shared" si="14"/>
        <v>-1091.3599999999999</v>
      </c>
      <c r="E64" s="20">
        <f t="shared" si="14"/>
        <v>-621789.82999999996</v>
      </c>
      <c r="F64" s="20">
        <f t="shared" si="14"/>
        <v>-1483.3</v>
      </c>
      <c r="G64" s="20">
        <f t="shared" si="14"/>
        <v>-380.65</v>
      </c>
      <c r="H64" s="20">
        <f t="shared" si="14"/>
        <v>-23.61</v>
      </c>
      <c r="I64" s="20">
        <f t="shared" si="14"/>
        <v>0</v>
      </c>
      <c r="J64" s="38">
        <f t="shared" si="7"/>
        <v>-624971.66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-620000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5">SUM(B77:I77)</f>
        <v>-620000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6">+B91+B92</f>
        <v>710903.54</v>
      </c>
      <c r="C90" s="25">
        <f t="shared" si="16"/>
        <v>1021795.7099999998</v>
      </c>
      <c r="D90" s="25">
        <f t="shared" si="16"/>
        <v>1093616.68</v>
      </c>
      <c r="E90" s="25">
        <f t="shared" si="16"/>
        <v>67473.050000000017</v>
      </c>
      <c r="F90" s="25">
        <f t="shared" si="16"/>
        <v>599286.98</v>
      </c>
      <c r="G90" s="25">
        <f t="shared" si="16"/>
        <v>1038566.2999999999</v>
      </c>
      <c r="H90" s="25">
        <f t="shared" si="16"/>
        <v>1350814.98</v>
      </c>
      <c r="I90" s="25">
        <f t="shared" si="16"/>
        <v>567933.33999999985</v>
      </c>
      <c r="J90" s="51">
        <f>SUM(B90:I90)</f>
        <v>6450390.5800000001</v>
      </c>
      <c r="K90" s="58"/>
    </row>
    <row r="91" spans="1:11" ht="18.75" customHeight="1">
      <c r="A91" s="16" t="s">
        <v>94</v>
      </c>
      <c r="B91" s="25">
        <f t="shared" ref="B91:I91" si="17">+B44+B57+B64+B87</f>
        <v>695932.42</v>
      </c>
      <c r="C91" s="25">
        <f t="shared" si="17"/>
        <v>1001432.2399999999</v>
      </c>
      <c r="D91" s="25">
        <f t="shared" si="17"/>
        <v>1073274.9099999999</v>
      </c>
      <c r="E91" s="25">
        <f t="shared" si="17"/>
        <v>48574.150000000023</v>
      </c>
      <c r="F91" s="25">
        <f t="shared" si="17"/>
        <v>580014.98</v>
      </c>
      <c r="G91" s="25">
        <f t="shared" si="17"/>
        <v>1020609.2699999999</v>
      </c>
      <c r="H91" s="25">
        <f t="shared" si="17"/>
        <v>1325649.49</v>
      </c>
      <c r="I91" s="25">
        <f t="shared" si="17"/>
        <v>554589.8899999999</v>
      </c>
      <c r="J91" s="51">
        <f>SUM(B91:I91)</f>
        <v>6300077.3499999996</v>
      </c>
      <c r="K91" s="58"/>
    </row>
    <row r="92" spans="1:11" ht="18.75" customHeight="1">
      <c r="A92" s="16" t="s">
        <v>98</v>
      </c>
      <c r="B92" s="25">
        <f t="shared" ref="B92:I92" si="18">IF(+B52+B88+B93&lt;0,0,(B52+B88+B93))</f>
        <v>14971.12</v>
      </c>
      <c r="C92" s="25">
        <f t="shared" si="18"/>
        <v>20363.47</v>
      </c>
      <c r="D92" s="25">
        <f t="shared" si="18"/>
        <v>20341.77</v>
      </c>
      <c r="E92" s="20">
        <f t="shared" si="18"/>
        <v>18898.900000000001</v>
      </c>
      <c r="F92" s="25">
        <f t="shared" si="18"/>
        <v>19272</v>
      </c>
      <c r="G92" s="20">
        <f t="shared" si="18"/>
        <v>17957.03</v>
      </c>
      <c r="H92" s="25">
        <f t="shared" si="18"/>
        <v>25165.49</v>
      </c>
      <c r="I92" s="20">
        <f t="shared" si="18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6450390.5899999999</v>
      </c>
    </row>
    <row r="99" spans="1:10" ht="18.75" customHeight="1">
      <c r="A99" s="27" t="s">
        <v>82</v>
      </c>
      <c r="B99" s="28">
        <v>90690.34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19">SUM(B99:I99)</f>
        <v>90690.34</v>
      </c>
    </row>
    <row r="100" spans="1:10" ht="18.75" customHeight="1">
      <c r="A100" s="27" t="s">
        <v>83</v>
      </c>
      <c r="B100" s="28">
        <v>620213.19999999995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19"/>
        <v>620213.19999999995</v>
      </c>
    </row>
    <row r="101" spans="1:10" ht="18.75" customHeight="1">
      <c r="A101" s="27" t="s">
        <v>84</v>
      </c>
      <c r="B101" s="43">
        <v>0</v>
      </c>
      <c r="C101" s="28">
        <f>+C90</f>
        <v>1021795.7099999998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9"/>
        <v>1021795.7099999998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1093616.68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9"/>
        <v>1093616.68</v>
      </c>
    </row>
    <row r="103" spans="1:10" ht="18.75" customHeight="1">
      <c r="A103" s="27" t="s">
        <v>118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9"/>
        <v>0</v>
      </c>
    </row>
    <row r="104" spans="1:10" ht="18.75" customHeight="1">
      <c r="A104" s="27" t="s">
        <v>119</v>
      </c>
      <c r="B104" s="43">
        <v>0</v>
      </c>
      <c r="C104" s="43">
        <v>0</v>
      </c>
      <c r="D104" s="43">
        <v>0</v>
      </c>
      <c r="E104" s="28">
        <v>67473.05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9"/>
        <v>67473.05</v>
      </c>
    </row>
    <row r="105" spans="1:10" ht="18.75" customHeight="1">
      <c r="A105" s="27" t="s">
        <v>120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9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599286.98</v>
      </c>
      <c r="G106" s="43">
        <v>0</v>
      </c>
      <c r="H106" s="43">
        <v>0</v>
      </c>
      <c r="I106" s="43">
        <v>0</v>
      </c>
      <c r="J106" s="44">
        <f t="shared" si="19"/>
        <v>599286.98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130508.28</v>
      </c>
      <c r="H107" s="43">
        <v>0</v>
      </c>
      <c r="I107" s="43">
        <v>0</v>
      </c>
      <c r="J107" s="44">
        <f t="shared" si="19"/>
        <v>130508.28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181536</v>
      </c>
      <c r="H108" s="43">
        <v>0</v>
      </c>
      <c r="I108" s="43">
        <v>0</v>
      </c>
      <c r="J108" s="44">
        <f t="shared" si="19"/>
        <v>181536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255076.37</v>
      </c>
      <c r="H109" s="43">
        <v>0</v>
      </c>
      <c r="I109" s="43">
        <v>0</v>
      </c>
      <c r="J109" s="44">
        <f t="shared" si="19"/>
        <v>255076.37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471445.66</v>
      </c>
      <c r="H110" s="43">
        <v>0</v>
      </c>
      <c r="I110" s="43">
        <v>0</v>
      </c>
      <c r="J110" s="44">
        <f t="shared" si="19"/>
        <v>471445.66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418470.17</v>
      </c>
      <c r="I111" s="43">
        <v>0</v>
      </c>
      <c r="J111" s="44">
        <f t="shared" si="19"/>
        <v>418470.17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34357.730000000003</v>
      </c>
      <c r="I112" s="43">
        <v>0</v>
      </c>
      <c r="J112" s="44">
        <f t="shared" si="19"/>
        <v>34357.730000000003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216616.5</v>
      </c>
      <c r="I113" s="43">
        <v>0</v>
      </c>
      <c r="J113" s="44">
        <f t="shared" si="19"/>
        <v>216616.5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170058.47</v>
      </c>
      <c r="I114" s="43">
        <v>0</v>
      </c>
      <c r="J114" s="44">
        <f t="shared" si="19"/>
        <v>170058.47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511312.11</v>
      </c>
      <c r="I115" s="43">
        <v>0</v>
      </c>
      <c r="J115" s="44">
        <f t="shared" si="19"/>
        <v>511312.11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207296.08</v>
      </c>
      <c r="J116" s="44">
        <f t="shared" si="19"/>
        <v>207296.08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360637.26</v>
      </c>
      <c r="J117" s="47">
        <f t="shared" si="19"/>
        <v>360637.26</v>
      </c>
    </row>
    <row r="118" spans="1:10" ht="18.75" customHeight="1">
      <c r="A118" s="42"/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2013-11-05T16:08:40Z</dcterms:modified>
</cp:coreProperties>
</file>