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12" l="1"/>
  <c r="H8"/>
  <c r="H7" s="1"/>
  <c r="H45" s="1"/>
  <c r="H44" s="1"/>
  <c r="F8"/>
  <c r="F7" s="1"/>
  <c r="F45" s="1"/>
  <c r="F44" s="1"/>
  <c r="D8"/>
  <c r="D7" s="1"/>
  <c r="D45" s="1"/>
  <c r="D44" s="1"/>
  <c r="B8"/>
  <c r="J16"/>
  <c r="I8"/>
  <c r="I7" s="1"/>
  <c r="I45" s="1"/>
  <c r="I44" s="1"/>
  <c r="G8"/>
  <c r="G7" s="1"/>
  <c r="G45" s="1"/>
  <c r="G44" s="1"/>
  <c r="E8"/>
  <c r="E7" s="1"/>
  <c r="C8"/>
  <c r="C7" s="1"/>
  <c r="J64"/>
  <c r="I56"/>
  <c r="G56"/>
  <c r="E56"/>
  <c r="C56"/>
  <c r="H56"/>
  <c r="F56"/>
  <c r="D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J56" s="1"/>
  <c r="I43"/>
  <c r="I90"/>
  <c r="I89" s="1"/>
  <c r="G43"/>
  <c r="G90"/>
  <c r="G89" s="1"/>
  <c r="E48"/>
  <c r="J48" s="1"/>
  <c r="E45"/>
  <c r="C45"/>
  <c r="C46"/>
  <c r="J46" s="1"/>
  <c r="C44" l="1"/>
  <c r="C90" s="1"/>
  <c r="C89" s="1"/>
  <c r="C100" s="1"/>
  <c r="J100" s="1"/>
  <c r="J97" s="1"/>
  <c r="E44"/>
  <c r="C43"/>
  <c r="J45"/>
  <c r="J44" s="1"/>
  <c r="B44"/>
  <c r="B43" l="1"/>
  <c r="B90"/>
  <c r="E43"/>
  <c r="E90"/>
  <c r="E89" s="1"/>
  <c r="J43" l="1"/>
  <c r="J90"/>
  <c r="B89"/>
  <c r="J89" s="1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<sst xmlns="http://schemas.openxmlformats.org/spreadsheetml/2006/main" count="120" uniqueCount="120">
  <si>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</si>
  <si>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</si>
  <si>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</si>
  <si>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</si>
  <si>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</si>
  <si>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</si>
  <si>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</si>
  <si>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</si>
  <si>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</si>
  <si>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</si>
  <si>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</si>
  <si>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</si>
  <si>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</si>
  <si>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</si>
  <si>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</si>
  <si>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</si>
  <si>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</si>
  <si>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</si>
  <si>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</si>
  <si>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</si>
  <si>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</si>
  <si>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</si>
  <si>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</si>
  <si>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</si>
  <si>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</si>
  <si>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</si>
  <si>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</si>
  <si>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</si>
  <si>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</si>
  <si>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</si>
  <si>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</si>
  <si>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</si>
  <si>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</si>
  <si>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</si>
  <si>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</si>
  <si>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</si>
  <si>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</si>
  <si>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</si>
  <si>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</si>
  <si>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</si>
  <si>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</si>
  <si>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</si>
  <si>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</si>
  <si>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</si>
  <si>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</si>
  <si>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</si>
  <si>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</si>
  <si>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</si>
  <si>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</si>
  <si>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</si>
  <si>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</si>
  <si>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</si>
  <si>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</si>
  <si>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</si>
  <si>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</si>
  <si>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</si>
  <si>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</si>
  <si>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</si>
  <si>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</si>
  <si>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</si>
  <si>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</si>
  <si>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</si>
  <si>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</si>
  <si>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</si>
  <si>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</si>
  <si>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</si>
  <si>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</si>
  <si>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</si>
  <si>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</si>
  <si>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</si>
  <si>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</si>
  <si>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</si>
  <si>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</si>
  <si>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</si>
  <si>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</si>
  <si>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</si>
  <si>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</si>
  <si>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</si>
  <si>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</si>
  <si>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</si>
  <si>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</si>
  <si>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</si>
  <si>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</si>
  <si>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</si>
  <si>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</si>
  <si>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</si>
  <si>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</si>
  <si>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</si>
  <si>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</si>
  <si>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</si>
  <si>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</si>
  <si>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</si>
  <si>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</si>
  <si>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</si>
  <si>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</si>
  <si>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</si>
  <si>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</si>
  <si>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</si>
  <si>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</si>
  <si>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</si>
  <si>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</si>
  <si>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</si>
  <si>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</si>
  <si>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</si>
  <si>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</si>
  <si>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</si>
  <si>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</si>
  <si>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</si>
  <si>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</si>
  <si>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</si>
  <si>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</si>
  <si>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</si>
  <si>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</si>
  <si>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</si>
  <si>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</si>
  <si>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</si>
  <si>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OPERAÇÃO 15/10/13 - VENCIMENTO 22/10/13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</si>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</sst>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591648</v>
      </c>
      <c r="C7" s="9">
        <f t="shared" si="0"/>
        <v>737714</v>
      </c>
      <c r="D7" s="9">
        <f t="shared" si="0"/>
        <v>690408</v>
      </c>
      <c r="E7" s="9">
        <f t="shared" si="0"/>
        <v>436017</v>
      </c>
      <c r="F7" s="9">
        <f t="shared" si="0"/>
        <v>532462</v>
      </c>
      <c r="G7" s="9">
        <f t="shared" si="0"/>
        <v>779859</v>
      </c>
      <c r="H7" s="9">
        <f t="shared" si="0"/>
        <v>1198838</v>
      </c>
      <c r="I7" s="9">
        <f t="shared" si="0"/>
        <v>554116</v>
      </c>
      <c r="J7" s="9">
        <f t="shared" si="0"/>
        <v>5521062</v>
      </c>
      <c r="K7" s="57"/>
    </row>
    <row r="8" spans="1:12" ht="17.25" customHeight="1">
      <c r="A8" s="10" t="s">
        <v>33</v>
      </c>
      <c r="B8" s="11">
        <f>B9+B12</f>
        <v>348462</v>
      </c>
      <c r="C8" s="11">
        <f t="shared" ref="C8:I8" si="1">C9+C12</f>
        <v>444875</v>
      </c>
      <c r="D8" s="11">
        <f t="shared" si="1"/>
        <v>398496</v>
      </c>
      <c r="E8" s="11">
        <f t="shared" si="1"/>
        <v>244033</v>
      </c>
      <c r="F8" s="11">
        <f t="shared" si="1"/>
        <v>311111</v>
      </c>
      <c r="G8" s="11">
        <f t="shared" si="1"/>
        <v>433086</v>
      </c>
      <c r="H8" s="11">
        <f t="shared" si="1"/>
        <v>643265</v>
      </c>
      <c r="I8" s="11">
        <f t="shared" si="1"/>
        <v>338470</v>
      </c>
      <c r="J8" s="11">
        <f t="shared" ref="J8:J23" si="2">SUM(B8:I8)</f>
        <v>3161798</v>
      </c>
    </row>
    <row r="9" spans="1:12" ht="17.25" customHeight="1">
      <c r="A9" s="15" t="s">
        <v>18</v>
      </c>
      <c r="B9" s="13">
        <f>+B10+B11</f>
        <v>44648</v>
      </c>
      <c r="C9" s="13">
        <f t="shared" ref="C9:I9" si="3">+C10+C11</f>
        <v>59530</v>
      </c>
      <c r="D9" s="13">
        <f t="shared" si="3"/>
        <v>50350</v>
      </c>
      <c r="E9" s="13">
        <f t="shared" si="3"/>
        <v>31623</v>
      </c>
      <c r="F9" s="13">
        <f t="shared" si="3"/>
        <v>38126</v>
      </c>
      <c r="G9" s="13">
        <f t="shared" si="3"/>
        <v>47437</v>
      </c>
      <c r="H9" s="13">
        <f t="shared" si="3"/>
        <v>54817</v>
      </c>
      <c r="I9" s="13">
        <f t="shared" si="3"/>
        <v>52681</v>
      </c>
      <c r="J9" s="11">
        <f t="shared" si="2"/>
        <v>379212</v>
      </c>
    </row>
    <row r="10" spans="1:12" ht="17.25" customHeight="1">
      <c r="A10" s="31" t="s">
        <v>19</v>
      </c>
      <c r="B10" s="13">
        <v>44648</v>
      </c>
      <c r="C10" s="13">
        <v>59530</v>
      </c>
      <c r="D10" s="13">
        <v>50350</v>
      </c>
      <c r="E10" s="13">
        <v>31623</v>
      </c>
      <c r="F10" s="13">
        <v>38126</v>
      </c>
      <c r="G10" s="13">
        <v>47437</v>
      </c>
      <c r="H10" s="13">
        <v>54817</v>
      </c>
      <c r="I10" s="13">
        <v>52681</v>
      </c>
      <c r="J10" s="11">
        <f>SUM(B10:I10)</f>
        <v>379212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303814</v>
      </c>
      <c r="C12" s="17">
        <f t="shared" si="4"/>
        <v>385345</v>
      </c>
      <c r="D12" s="17">
        <f t="shared" si="4"/>
        <v>348146</v>
      </c>
      <c r="E12" s="17">
        <f t="shared" si="4"/>
        <v>212410</v>
      </c>
      <c r="F12" s="17">
        <f t="shared" si="4"/>
        <v>272985</v>
      </c>
      <c r="G12" s="17">
        <f t="shared" si="4"/>
        <v>385649</v>
      </c>
      <c r="H12" s="17">
        <f t="shared" si="4"/>
        <v>588448</v>
      </c>
      <c r="I12" s="17">
        <f t="shared" si="4"/>
        <v>285789</v>
      </c>
      <c r="J12" s="11">
        <f t="shared" si="2"/>
        <v>2782586</v>
      </c>
    </row>
    <row r="13" spans="1:12" ht="17.25" customHeight="1">
      <c r="A13" s="14" t="s">
        <v>21</v>
      </c>
      <c r="B13" s="13">
        <v>124436</v>
      </c>
      <c r="C13" s="13">
        <v>171979</v>
      </c>
      <c r="D13" s="13">
        <v>160724</v>
      </c>
      <c r="E13" s="13">
        <v>100706</v>
      </c>
      <c r="F13" s="13">
        <v>123935</v>
      </c>
      <c r="G13" s="13">
        <v>171207</v>
      </c>
      <c r="H13" s="13">
        <v>253179</v>
      </c>
      <c r="I13" s="13">
        <v>117952</v>
      </c>
      <c r="J13" s="11">
        <f t="shared" si="2"/>
        <v>1224118</v>
      </c>
      <c r="K13" s="57"/>
      <c r="L13" s="58"/>
    </row>
    <row r="14" spans="1:12" ht="17.25" customHeight="1">
      <c r="A14" s="14" t="s">
        <v>22</v>
      </c>
      <c r="B14" s="13">
        <v>137208</v>
      </c>
      <c r="C14" s="13">
        <v>155867</v>
      </c>
      <c r="D14" s="13">
        <v>140107</v>
      </c>
      <c r="E14" s="13">
        <v>82663</v>
      </c>
      <c r="F14" s="13">
        <v>114395</v>
      </c>
      <c r="G14" s="13">
        <v>161850</v>
      </c>
      <c r="H14" s="13">
        <v>266162</v>
      </c>
      <c r="I14" s="13">
        <v>125965</v>
      </c>
      <c r="J14" s="11">
        <f t="shared" si="2"/>
        <v>1184217</v>
      </c>
      <c r="K14" s="57"/>
    </row>
    <row r="15" spans="1:12" ht="17.25" customHeight="1">
      <c r="A15" s="14" t="s">
        <v>23</v>
      </c>
      <c r="B15" s="13">
        <v>42170</v>
      </c>
      <c r="C15" s="13">
        <v>57499</v>
      </c>
      <c r="D15" s="13">
        <v>47315</v>
      </c>
      <c r="E15" s="13">
        <v>29041</v>
      </c>
      <c r="F15" s="13">
        <v>34655</v>
      </c>
      <c r="G15" s="13">
        <v>52592</v>
      </c>
      <c r="H15" s="13">
        <v>69107</v>
      </c>
      <c r="I15" s="13">
        <v>41872</v>
      </c>
      <c r="J15" s="11">
        <f t="shared" si="2"/>
        <v>374251</v>
      </c>
    </row>
    <row r="16" spans="1:12" ht="17.25" customHeight="1">
      <c r="A16" s="16" t="s">
        <v>24</v>
      </c>
      <c r="B16" s="11">
        <f>+B17+B18+B19</f>
        <v>202842</v>
      </c>
      <c r="C16" s="11">
        <f t="shared" ref="C16:I16" si="5">+C17+C18+C19</f>
        <v>230504</v>
      </c>
      <c r="D16" s="11">
        <f t="shared" si="5"/>
        <v>221957</v>
      </c>
      <c r="E16" s="11">
        <f t="shared" si="5"/>
        <v>143289</v>
      </c>
      <c r="F16" s="11">
        <f t="shared" si="5"/>
        <v>174839</v>
      </c>
      <c r="G16" s="11">
        <f t="shared" si="5"/>
        <v>287778</v>
      </c>
      <c r="H16" s="11">
        <f t="shared" si="5"/>
        <v>492025</v>
      </c>
      <c r="I16" s="11">
        <f t="shared" si="5"/>
        <v>175417</v>
      </c>
      <c r="J16" s="11">
        <f t="shared" si="2"/>
        <v>1928651</v>
      </c>
    </row>
    <row r="17" spans="1:11" ht="17.25" customHeight="1">
      <c r="A17" s="12" t="s">
        <v>25</v>
      </c>
      <c r="B17" s="13">
        <v>94112</v>
      </c>
      <c r="C17" s="13">
        <v>119614</v>
      </c>
      <c r="D17" s="13">
        <v>117171</v>
      </c>
      <c r="E17" s="13">
        <v>75984</v>
      </c>
      <c r="F17" s="13">
        <v>90879</v>
      </c>
      <c r="G17" s="13">
        <v>145919</v>
      </c>
      <c r="H17" s="13">
        <v>237176</v>
      </c>
      <c r="I17" s="13">
        <v>88349</v>
      </c>
      <c r="J17" s="11">
        <f t="shared" si="2"/>
        <v>969204</v>
      </c>
      <c r="K17" s="57"/>
    </row>
    <row r="18" spans="1:11" ht="17.25" customHeight="1">
      <c r="A18" s="12" t="s">
        <v>26</v>
      </c>
      <c r="B18" s="13">
        <v>83575</v>
      </c>
      <c r="C18" s="13">
        <v>81431</v>
      </c>
      <c r="D18" s="13">
        <v>78537</v>
      </c>
      <c r="E18" s="13">
        <v>49899</v>
      </c>
      <c r="F18" s="13">
        <v>65359</v>
      </c>
      <c r="G18" s="13">
        <v>108156</v>
      </c>
      <c r="H18" s="13">
        <v>203823</v>
      </c>
      <c r="I18" s="13">
        <v>66143</v>
      </c>
      <c r="J18" s="11">
        <f t="shared" si="2"/>
        <v>736923</v>
      </c>
      <c r="K18" s="57"/>
    </row>
    <row r="19" spans="1:11" ht="17.25" customHeight="1">
      <c r="A19" s="12" t="s">
        <v>27</v>
      </c>
      <c r="B19" s="13">
        <v>25155</v>
      </c>
      <c r="C19" s="13">
        <v>29459</v>
      </c>
      <c r="D19" s="13">
        <v>26249</v>
      </c>
      <c r="E19" s="13">
        <v>17406</v>
      </c>
      <c r="F19" s="13">
        <v>18601</v>
      </c>
      <c r="G19" s="13">
        <v>33703</v>
      </c>
      <c r="H19" s="13">
        <v>51026</v>
      </c>
      <c r="I19" s="13">
        <v>20925</v>
      </c>
      <c r="J19" s="11">
        <f t="shared" si="2"/>
        <v>222524</v>
      </c>
    </row>
    <row r="20" spans="1:11" ht="17.25" customHeight="1">
      <c r="A20" s="16" t="s">
        <v>28</v>
      </c>
      <c r="B20" s="13">
        <v>40344</v>
      </c>
      <c r="C20" s="13">
        <v>62335</v>
      </c>
      <c r="D20" s="13">
        <v>69955</v>
      </c>
      <c r="E20" s="13">
        <v>48695</v>
      </c>
      <c r="F20" s="13">
        <v>46512</v>
      </c>
      <c r="G20" s="13">
        <v>58995</v>
      </c>
      <c r="H20" s="13">
        <v>63548</v>
      </c>
      <c r="I20" s="13">
        <v>32671</v>
      </c>
      <c r="J20" s="11">
        <f t="shared" si="2"/>
        <v>423055</v>
      </c>
    </row>
    <row r="21" spans="1:11" ht="17.25" customHeight="1">
      <c r="A21" s="12" t="s">
        <v>29</v>
      </c>
      <c r="B21" s="13">
        <v>25820</v>
      </c>
      <c r="C21" s="13">
        <v>39894</v>
      </c>
      <c r="D21" s="13">
        <v>44771</v>
      </c>
      <c r="E21" s="13">
        <v>31165</v>
      </c>
      <c r="F21" s="13">
        <v>29768</v>
      </c>
      <c r="G21" s="13">
        <v>37757</v>
      </c>
      <c r="H21" s="13">
        <v>40671</v>
      </c>
      <c r="I21" s="13">
        <v>20909</v>
      </c>
      <c r="J21" s="11">
        <f t="shared" si="2"/>
        <v>270755</v>
      </c>
      <c r="K21" s="57"/>
    </row>
    <row r="22" spans="1:11" ht="17.25" customHeight="1">
      <c r="A22" s="12" t="s">
        <v>30</v>
      </c>
      <c r="B22" s="13">
        <v>14524</v>
      </c>
      <c r="C22" s="13">
        <v>22441</v>
      </c>
      <c r="D22" s="13">
        <v>25184</v>
      </c>
      <c r="E22" s="13">
        <v>17530</v>
      </c>
      <c r="F22" s="13">
        <v>16744</v>
      </c>
      <c r="G22" s="13">
        <v>21238</v>
      </c>
      <c r="H22" s="13">
        <v>22877</v>
      </c>
      <c r="I22" s="13">
        <v>11762</v>
      </c>
      <c r="J22" s="11">
        <f t="shared" si="2"/>
        <v>152300</v>
      </c>
      <c r="K22" s="57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7558</v>
      </c>
      <c r="J23" s="11">
        <f t="shared" si="2"/>
        <v>7558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9031.7800000000007</v>
      </c>
      <c r="J31" s="24">
        <f t="shared" ref="J31:J69" si="7">SUM(B31:I31)</f>
        <v>9031.7800000000007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1358544.56</v>
      </c>
      <c r="C43" s="23">
        <f t="shared" ref="C43:I43" si="8">+C44+C52</f>
        <v>1931149.18</v>
      </c>
      <c r="D43" s="23">
        <f t="shared" si="8"/>
        <v>1903429.59</v>
      </c>
      <c r="E43" s="23">
        <f t="shared" si="8"/>
        <v>1205577.1499999999</v>
      </c>
      <c r="F43" s="23">
        <f t="shared" si="8"/>
        <v>1264008.42</v>
      </c>
      <c r="G43" s="23">
        <f t="shared" si="8"/>
        <v>1895545.56</v>
      </c>
      <c r="H43" s="23">
        <f t="shared" si="8"/>
        <v>2508078.87</v>
      </c>
      <c r="I43" s="23">
        <f t="shared" si="8"/>
        <v>1276783.03</v>
      </c>
      <c r="J43" s="23">
        <f t="shared" si="7"/>
        <v>13343116.360000001</v>
      </c>
    </row>
    <row r="44" spans="1:10" ht="17.25" customHeight="1">
      <c r="A44" s="16" t="s">
        <v>51</v>
      </c>
      <c r="B44" s="24">
        <f>SUM(B45:B51)</f>
        <v>1343573.44</v>
      </c>
      <c r="C44" s="24">
        <f t="shared" ref="C44:J44" si="9">SUM(C45:C51)</f>
        <v>1910785.71</v>
      </c>
      <c r="D44" s="24">
        <f t="shared" si="9"/>
        <v>1883087.82</v>
      </c>
      <c r="E44" s="24">
        <f t="shared" si="9"/>
        <v>1186678.25</v>
      </c>
      <c r="F44" s="24">
        <f t="shared" si="9"/>
        <v>1244736.42</v>
      </c>
      <c r="G44" s="24">
        <f t="shared" si="9"/>
        <v>1877588.53</v>
      </c>
      <c r="H44" s="24">
        <f t="shared" si="9"/>
        <v>2482913.38</v>
      </c>
      <c r="I44" s="24">
        <f t="shared" si="9"/>
        <v>1263439.58</v>
      </c>
      <c r="J44" s="24">
        <f t="shared" si="9"/>
        <v>13192803.130000001</v>
      </c>
    </row>
    <row r="45" spans="1:10" ht="17.25" customHeight="1">
      <c r="A45" s="37" t="s">
        <v>52</v>
      </c>
      <c r="B45" s="24">
        <f t="shared" ref="B45:I45" si="10">ROUND(B26*B7,2)</f>
        <v>1343573.44</v>
      </c>
      <c r="C45" s="24">
        <f t="shared" si="10"/>
        <v>1906548.06</v>
      </c>
      <c r="D45" s="24">
        <f t="shared" si="10"/>
        <v>1883087.82</v>
      </c>
      <c r="E45" s="24">
        <f t="shared" si="10"/>
        <v>1161200.47</v>
      </c>
      <c r="F45" s="24">
        <f t="shared" si="10"/>
        <v>1244736.42</v>
      </c>
      <c r="G45" s="24">
        <f t="shared" si="10"/>
        <v>1877588.53</v>
      </c>
      <c r="H45" s="24">
        <f t="shared" si="10"/>
        <v>2482913.38</v>
      </c>
      <c r="I45" s="24">
        <f t="shared" si="10"/>
        <v>1254407.8</v>
      </c>
      <c r="J45" s="24">
        <f t="shared" si="7"/>
        <v>13154055.920000002</v>
      </c>
    </row>
    <row r="46" spans="1:10" ht="17.25" customHeight="1">
      <c r="A46" s="37" t="s">
        <v>53</v>
      </c>
      <c r="B46" s="20">
        <v>0</v>
      </c>
      <c r="C46" s="24">
        <f>ROUND(C27*C7,2)</f>
        <v>4237.6499999999996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4237.6499999999996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34808.54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34808.54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-9330.76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-9330.76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9031.7800000000007</v>
      </c>
      <c r="J49" s="24">
        <f>SUM(B49:I49)</f>
        <v>9031.7800000000007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-406223.76999999996</v>
      </c>
      <c r="C56" s="38">
        <f t="shared" si="11"/>
        <v>-204298.49</v>
      </c>
      <c r="D56" s="38">
        <f t="shared" si="11"/>
        <v>-231339.41999999998</v>
      </c>
      <c r="E56" s="38">
        <f t="shared" si="11"/>
        <v>-151159.79</v>
      </c>
      <c r="F56" s="38">
        <f t="shared" si="11"/>
        <v>-347575.99</v>
      </c>
      <c r="G56" s="38">
        <f t="shared" si="11"/>
        <v>-430115.14</v>
      </c>
      <c r="H56" s="38">
        <f t="shared" si="11"/>
        <v>-353329.91</v>
      </c>
      <c r="I56" s="38">
        <f t="shared" si="11"/>
        <v>-171516.1</v>
      </c>
      <c r="J56" s="38">
        <f t="shared" si="7"/>
        <v>-2295558.6100000003</v>
      </c>
    </row>
    <row r="57" spans="1:10" ht="18.75" customHeight="1">
      <c r="A57" s="16" t="s">
        <v>86</v>
      </c>
      <c r="B57" s="38">
        <f t="shared" ref="B57:I57" si="12">B58+B59+B60+B61+B62+B63</f>
        <v>-392570.08999999997</v>
      </c>
      <c r="C57" s="38">
        <f t="shared" si="12"/>
        <v>-184274.83</v>
      </c>
      <c r="D57" s="38">
        <f t="shared" si="12"/>
        <v>-211510.71</v>
      </c>
      <c r="E57" s="38">
        <f t="shared" si="12"/>
        <v>-94869</v>
      </c>
      <c r="F57" s="38">
        <f t="shared" si="12"/>
        <v>-332952.94</v>
      </c>
      <c r="G57" s="38">
        <f t="shared" si="12"/>
        <v>-411677.74</v>
      </c>
      <c r="H57" s="38">
        <f t="shared" si="12"/>
        <v>-325790.59999999998</v>
      </c>
      <c r="I57" s="38">
        <f t="shared" si="12"/>
        <v>-158043</v>
      </c>
      <c r="J57" s="38">
        <f t="shared" si="7"/>
        <v>-2111688.9099999997</v>
      </c>
    </row>
    <row r="58" spans="1:10" ht="18.75" customHeight="1">
      <c r="A58" s="12" t="s">
        <v>87</v>
      </c>
      <c r="B58" s="38">
        <f>-ROUND(B9*$D$3,2)</f>
        <v>-133944</v>
      </c>
      <c r="C58" s="38">
        <f t="shared" ref="C58:I58" si="13">-ROUND(C9*$D$3,2)</f>
        <v>-178590</v>
      </c>
      <c r="D58" s="38">
        <f t="shared" si="13"/>
        <v>-151050</v>
      </c>
      <c r="E58" s="38">
        <f t="shared" si="13"/>
        <v>-94869</v>
      </c>
      <c r="F58" s="38">
        <f t="shared" si="13"/>
        <v>-114378</v>
      </c>
      <c r="G58" s="38">
        <f t="shared" si="13"/>
        <v>-142311</v>
      </c>
      <c r="H58" s="38">
        <f t="shared" si="13"/>
        <v>-164451</v>
      </c>
      <c r="I58" s="38">
        <f t="shared" si="13"/>
        <v>-158043</v>
      </c>
      <c r="J58" s="38">
        <f t="shared" si="7"/>
        <v>-1137636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-2301</v>
      </c>
      <c r="C60" s="51">
        <v>-693</v>
      </c>
      <c r="D60" s="51">
        <v>-873</v>
      </c>
      <c r="E60" s="20">
        <v>0</v>
      </c>
      <c r="F60" s="51">
        <v>-1161</v>
      </c>
      <c r="G60" s="51">
        <v>-1254</v>
      </c>
      <c r="H60" s="51">
        <v>-795</v>
      </c>
      <c r="I60" s="20">
        <v>0</v>
      </c>
      <c r="J60" s="38">
        <f t="shared" si="7"/>
        <v>-7077</v>
      </c>
    </row>
    <row r="61" spans="1:10" ht="18.75" customHeight="1">
      <c r="A61" s="12" t="s">
        <v>63</v>
      </c>
      <c r="B61" s="51">
        <v>-1239</v>
      </c>
      <c r="C61" s="51">
        <v>-333</v>
      </c>
      <c r="D61" s="51">
        <v>-552</v>
      </c>
      <c r="E61" s="20">
        <v>0</v>
      </c>
      <c r="F61" s="51">
        <v>-897</v>
      </c>
      <c r="G61" s="51">
        <v>-273</v>
      </c>
      <c r="H61" s="51">
        <v>-198</v>
      </c>
      <c r="I61" s="20">
        <v>0</v>
      </c>
      <c r="J61" s="38">
        <f t="shared" si="7"/>
        <v>-3492</v>
      </c>
    </row>
    <row r="62" spans="1:10" ht="18.75" customHeight="1">
      <c r="A62" s="12" t="s">
        <v>64</v>
      </c>
      <c r="B62" s="51">
        <v>-255002.09</v>
      </c>
      <c r="C62" s="51">
        <v>-4630.83</v>
      </c>
      <c r="D62" s="51">
        <v>-58979.71</v>
      </c>
      <c r="E62" s="20">
        <v>0</v>
      </c>
      <c r="F62" s="51">
        <v>-216432.94</v>
      </c>
      <c r="G62" s="51">
        <v>-267839.74</v>
      </c>
      <c r="H62" s="51">
        <v>-160346.6</v>
      </c>
      <c r="I62" s="20">
        <v>0</v>
      </c>
      <c r="J62" s="38">
        <f>SUM(B62:I62)</f>
        <v>-963231.91</v>
      </c>
    </row>
    <row r="63" spans="1:10" ht="18.75" customHeight="1">
      <c r="A63" s="12" t="s">
        <v>65</v>
      </c>
      <c r="B63" s="51">
        <v>-84</v>
      </c>
      <c r="C63" s="51">
        <v>-28</v>
      </c>
      <c r="D63" s="20">
        <v>-56</v>
      </c>
      <c r="E63" s="20">
        <v>0</v>
      </c>
      <c r="F63" s="20">
        <v>-84</v>
      </c>
      <c r="G63" s="20">
        <v>0</v>
      </c>
      <c r="H63" s="20">
        <v>0</v>
      </c>
      <c r="I63" s="20">
        <v>0</v>
      </c>
      <c r="J63" s="38">
        <f t="shared" si="7"/>
        <v>-252</v>
      </c>
    </row>
    <row r="64" spans="1:10" ht="18.75" customHeight="1">
      <c r="A64" s="16" t="s">
        <v>91</v>
      </c>
      <c r="B64" s="51">
        <f>SUM(B65:B85)</f>
        <v>-13653.68</v>
      </c>
      <c r="C64" s="51">
        <f t="shared" ref="C64:I64" si="14">SUM(C65:C85)</f>
        <v>-20023.66</v>
      </c>
      <c r="D64" s="51">
        <f t="shared" si="14"/>
        <v>-19828.71</v>
      </c>
      <c r="E64" s="51">
        <f t="shared" si="14"/>
        <v>-56290.79</v>
      </c>
      <c r="F64" s="51">
        <f t="shared" si="14"/>
        <v>-14623.05</v>
      </c>
      <c r="G64" s="51">
        <f t="shared" si="14"/>
        <v>-18437.400000000001</v>
      </c>
      <c r="H64" s="51">
        <f t="shared" si="14"/>
        <v>-27539.31</v>
      </c>
      <c r="I64" s="51">
        <f t="shared" si="14"/>
        <v>-13473.1</v>
      </c>
      <c r="J64" s="38">
        <f t="shared" si="7"/>
        <v>-183869.7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2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6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99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1" ht="18.75" customHeight="1">
      <c r="A89" s="16" t="s">
        <v>95</v>
      </c>
      <c r="B89" s="25">
        <f t="shared" ref="B89:I89" si="15">+B90+B91</f>
        <v>952320.78999999992</v>
      </c>
      <c r="C89" s="25">
        <f t="shared" si="15"/>
        <v>1726850.69</v>
      </c>
      <c r="D89" s="25">
        <f t="shared" si="15"/>
        <v>1672090.1700000002</v>
      </c>
      <c r="E89" s="25">
        <f t="shared" si="15"/>
        <v>1054417.3599999999</v>
      </c>
      <c r="F89" s="25">
        <f t="shared" si="15"/>
        <v>916432.42999999993</v>
      </c>
      <c r="G89" s="25">
        <f t="shared" si="15"/>
        <v>1465430.4200000002</v>
      </c>
      <c r="H89" s="25">
        <f t="shared" si="15"/>
        <v>2154748.96</v>
      </c>
      <c r="I89" s="25">
        <f t="shared" si="15"/>
        <v>1105266.93</v>
      </c>
      <c r="J89" s="52">
        <f>SUM(B89:I89)</f>
        <v>11047557.75</v>
      </c>
      <c r="K89" s="59"/>
    </row>
    <row r="90" spans="1:11" ht="18.75" customHeight="1">
      <c r="A90" s="16" t="s">
        <v>94</v>
      </c>
      <c r="B90" s="25">
        <f t="shared" ref="B90:I90" si="16">+B44+B57+B64+B86</f>
        <v>937349.66999999993</v>
      </c>
      <c r="C90" s="25">
        <f t="shared" si="16"/>
        <v>1706487.22</v>
      </c>
      <c r="D90" s="25">
        <f t="shared" si="16"/>
        <v>1651748.4000000001</v>
      </c>
      <c r="E90" s="25">
        <f t="shared" si="16"/>
        <v>1035518.46</v>
      </c>
      <c r="F90" s="25">
        <f t="shared" si="16"/>
        <v>897160.42999999993</v>
      </c>
      <c r="G90" s="25">
        <f t="shared" si="16"/>
        <v>1447473.3900000001</v>
      </c>
      <c r="H90" s="25">
        <f t="shared" si="16"/>
        <v>2129583.4699999997</v>
      </c>
      <c r="I90" s="25">
        <f t="shared" si="16"/>
        <v>1091923.48</v>
      </c>
      <c r="J90" s="52">
        <f>SUM(B90:I90)</f>
        <v>10897244.52</v>
      </c>
      <c r="K90" s="59"/>
    </row>
    <row r="91" spans="1:11" ht="18.75" customHeight="1">
      <c r="A91" s="16" t="s">
        <v>98</v>
      </c>
      <c r="B91" s="25">
        <f t="shared" ref="B91:I91" si="17">IF(+B52+B87+B92&lt;0,0,(B52+B87+B92))</f>
        <v>14971.12</v>
      </c>
      <c r="C91" s="25">
        <f t="shared" si="17"/>
        <v>20363.47</v>
      </c>
      <c r="D91" s="25">
        <f t="shared" si="17"/>
        <v>20341.77</v>
      </c>
      <c r="E91" s="20">
        <f t="shared" si="17"/>
        <v>18898.900000000001</v>
      </c>
      <c r="F91" s="25">
        <f t="shared" si="17"/>
        <v>19272</v>
      </c>
      <c r="G91" s="20">
        <f t="shared" si="17"/>
        <v>17957.03</v>
      </c>
      <c r="H91" s="25">
        <f t="shared" si="17"/>
        <v>25165.49</v>
      </c>
      <c r="I91" s="20">
        <f t="shared" si="17"/>
        <v>13343.45</v>
      </c>
      <c r="J91" s="52">
        <f>SUM(B91:I91)</f>
        <v>150313.23000000001</v>
      </c>
      <c r="K91" s="59"/>
    </row>
    <row r="92" spans="1:11" ht="18" customHeight="1">
      <c r="A92" s="16" t="s">
        <v>96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1" ht="18.75" customHeight="1">
      <c r="A93" s="16" t="s">
        <v>97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1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1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1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11047557.760000002</v>
      </c>
    </row>
    <row r="98" spans="1:10" ht="18.75" customHeight="1">
      <c r="A98" s="27" t="s">
        <v>82</v>
      </c>
      <c r="B98" s="28">
        <v>120089.15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8">SUM(B98:I98)</f>
        <v>120089.15</v>
      </c>
    </row>
    <row r="99" spans="1:10" ht="18.75" customHeight="1">
      <c r="A99" s="27" t="s">
        <v>83</v>
      </c>
      <c r="B99" s="28">
        <v>832231.64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832231.64</v>
      </c>
    </row>
    <row r="100" spans="1:10" ht="18.75" customHeight="1">
      <c r="A100" s="27" t="s">
        <v>84</v>
      </c>
      <c r="B100" s="44">
        <v>0</v>
      </c>
      <c r="C100" s="28">
        <f>+C89</f>
        <v>1726850.69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1726850.69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1672090.1700000002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1672090.1700000002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389976.26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389976.26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664441.11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664441.11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8"/>
        <v>0</v>
      </c>
    </row>
    <row r="105" spans="1:10" ht="18.75" customHeight="1">
      <c r="A105" s="27" t="s">
        <v>103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916432.42999999993</v>
      </c>
      <c r="G105" s="44">
        <v>0</v>
      </c>
      <c r="H105" s="44">
        <v>0</v>
      </c>
      <c r="I105" s="44">
        <v>0</v>
      </c>
      <c r="J105" s="45">
        <f t="shared" si="18"/>
        <v>916432.42999999993</v>
      </c>
    </row>
    <row r="106" spans="1:10" ht="18.75" customHeight="1">
      <c r="A106" s="27" t="s">
        <v>104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204140.23</v>
      </c>
      <c r="H106" s="44">
        <v>0</v>
      </c>
      <c r="I106" s="44">
        <v>0</v>
      </c>
      <c r="J106" s="45">
        <f t="shared" si="18"/>
        <v>204140.23</v>
      </c>
    </row>
    <row r="107" spans="1:10" ht="18.75" customHeight="1">
      <c r="A107" s="27" t="s">
        <v>105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286838.28000000003</v>
      </c>
      <c r="H107" s="44">
        <v>0</v>
      </c>
      <c r="I107" s="44">
        <v>0</v>
      </c>
      <c r="J107" s="45">
        <f t="shared" si="18"/>
        <v>286838.28000000003</v>
      </c>
    </row>
    <row r="108" spans="1:10" ht="18.75" customHeight="1">
      <c r="A108" s="27" t="s">
        <v>106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426080.41</v>
      </c>
      <c r="H108" s="44">
        <v>0</v>
      </c>
      <c r="I108" s="44">
        <v>0</v>
      </c>
      <c r="J108" s="45">
        <f t="shared" si="18"/>
        <v>426080.41</v>
      </c>
    </row>
    <row r="109" spans="1:10" ht="18.75" customHeight="1">
      <c r="A109" s="27" t="s">
        <v>107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548371.5</v>
      </c>
      <c r="H109" s="44">
        <v>0</v>
      </c>
      <c r="I109" s="44">
        <v>0</v>
      </c>
      <c r="J109" s="45">
        <f t="shared" si="18"/>
        <v>548371.5</v>
      </c>
    </row>
    <row r="110" spans="1:10" ht="18.75" customHeight="1">
      <c r="A110" s="27" t="s">
        <v>108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636425.49</v>
      </c>
      <c r="I110" s="44">
        <v>0</v>
      </c>
      <c r="J110" s="45">
        <f t="shared" si="18"/>
        <v>636425.49</v>
      </c>
    </row>
    <row r="111" spans="1:10" ht="18.75" customHeight="1">
      <c r="A111" s="27" t="s">
        <v>109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50436.42</v>
      </c>
      <c r="I111" s="44">
        <v>0</v>
      </c>
      <c r="J111" s="45">
        <f t="shared" si="18"/>
        <v>50436.42</v>
      </c>
    </row>
    <row r="112" spans="1:10" ht="18.75" customHeight="1">
      <c r="A112" s="27" t="s">
        <v>110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348973.24</v>
      </c>
      <c r="I112" s="44">
        <v>0</v>
      </c>
      <c r="J112" s="45">
        <f t="shared" si="18"/>
        <v>348973.24</v>
      </c>
    </row>
    <row r="113" spans="1:10" ht="18.75" customHeight="1">
      <c r="A113" s="27" t="s">
        <v>111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305403.90999999997</v>
      </c>
      <c r="I113" s="44">
        <v>0</v>
      </c>
      <c r="J113" s="45">
        <f t="shared" si="18"/>
        <v>305403.90999999997</v>
      </c>
    </row>
    <row r="114" spans="1:10" ht="18.75" customHeight="1">
      <c r="A114" s="27" t="s">
        <v>112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813509.9</v>
      </c>
      <c r="I114" s="44">
        <v>0</v>
      </c>
      <c r="J114" s="45">
        <f t="shared" si="18"/>
        <v>813509.9</v>
      </c>
    </row>
    <row r="115" spans="1:10" ht="18.75" customHeight="1">
      <c r="A115" s="27" t="s">
        <v>113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408612.07</v>
      </c>
      <c r="J115" s="45">
        <f t="shared" si="18"/>
        <v>408612.07</v>
      </c>
    </row>
    <row r="116" spans="1:10" ht="18.75" customHeight="1">
      <c r="A116" s="29" t="s">
        <v>114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696654.86</v>
      </c>
      <c r="J116" s="48">
        <f t="shared" si="18"/>
        <v>696654.86</v>
      </c>
    </row>
    <row r="117" spans="1:10" ht="18.75" customHeight="1">
      <c r="A117" s="43"/>
      <c r="B117" s="55"/>
      <c r="C117" s="55"/>
      <c r="D117" s="55"/>
      <c r="E117" s="55"/>
      <c r="F117" s="55"/>
      <c r="G117" s="55"/>
      <c r="H117" s="55"/>
      <c r="I117" s="55"/>
      <c r="J117" s="56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2013-11-05T16:07:51Z</dcterms:modified>
</cp:coreProperties>
</file>