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7"/>
  <c r="J18"/>
  <c r="J19"/>
  <c r="J20"/>
  <c r="B21"/>
  <c r="C21"/>
  <c r="D21"/>
  <c r="E21"/>
  <c r="F21"/>
  <c r="G21"/>
  <c r="H21"/>
  <c r="I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21" l="1"/>
  <c r="J16"/>
  <c r="I8"/>
  <c r="I7" s="1"/>
  <c r="I45" s="1"/>
  <c r="I44" s="1"/>
  <c r="G8"/>
  <c r="G7" s="1"/>
  <c r="G45" s="1"/>
  <c r="G44" s="1"/>
  <c r="E8"/>
  <c r="E7" s="1"/>
  <c r="C8"/>
  <c r="C7" s="1"/>
  <c r="J12"/>
  <c r="H8"/>
  <c r="H7" s="1"/>
  <c r="H45" s="1"/>
  <c r="H44" s="1"/>
  <c r="F8"/>
  <c r="F7" s="1"/>
  <c r="F45" s="1"/>
  <c r="F44" s="1"/>
  <c r="D8"/>
  <c r="D7" s="1"/>
  <c r="D45" s="1"/>
  <c r="D44" s="1"/>
  <c r="B8"/>
  <c r="C56"/>
  <c r="H56"/>
  <c r="D56"/>
  <c r="I56"/>
  <c r="G56"/>
  <c r="F56"/>
  <c r="E56"/>
  <c r="J64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6"/>
  <c r="J46" s="1"/>
  <c r="J58"/>
  <c r="C44" l="1"/>
  <c r="C43" s="1"/>
  <c r="J56"/>
  <c r="C90"/>
  <c r="C89" s="1"/>
  <c r="C100" s="1"/>
  <c r="J100" s="1"/>
  <c r="J97" s="1"/>
  <c r="E44"/>
  <c r="J45"/>
  <c r="J44" s="1"/>
  <c r="B44"/>
  <c r="B43" l="1"/>
  <c r="B90"/>
  <c r="E90"/>
  <c r="E89" s="1"/>
  <c r="E43"/>
  <c r="J43" l="1"/>
  <c r="B89"/>
  <c r="J89" s="1"/>
  <c r="J90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<sst xmlns="http://schemas.openxmlformats.org/spreadsheetml/2006/main" count="120" uniqueCount="120">
  <si>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</si>
  <si>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</si>
  <si>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</si>
  <si>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</si>
  <si>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</si>
  <si>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</si>
  <si>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</si>
  <si>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</si>
  <si>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</si>
  <si>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</si>
  <si>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</si>
  <si>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</si>
  <si>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</si>
  <si>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</si>
  <si>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</si>
  <si>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</si>
  <si>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</si>
  <si>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</si>
  <si>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</si>
  <si>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</si>
  <si>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</si>
  <si>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</si>
  <si>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</si>
  <si>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</si>
  <si>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</si>
  <si>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</si>
  <si>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</si>
  <si>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</si>
  <si>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</si>
  <si>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</si>
  <si>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</si>
  <si>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</si>
  <si>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</si>
  <si>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</si>
  <si>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</si>
  <si>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</si>
  <si>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</si>
  <si>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</si>
  <si>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</si>
  <si>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</si>
  <si>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</si>
  <si>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</si>
  <si>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</si>
  <si>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</si>
  <si>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</si>
  <si>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</si>
  <si>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</si>
  <si>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</si>
  <si>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</si>
  <si>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</si>
  <si>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</si>
  <si>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</si>
  <si>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</si>
  <si>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</si>
  <si>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</si>
  <si>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</si>
  <si>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</si>
  <si>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</si>
  <si>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</si>
  <si>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</si>
  <si>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</si>
  <si>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</si>
  <si>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</si>
  <si>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</si>
  <si>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</si>
  <si>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</si>
  <si>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</si>
  <si>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</si>
  <si>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</si>
  <si>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</si>
  <si>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</si>
  <si>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</si>
  <si>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</si>
  <si>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</si>
  <si>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</si>
  <si>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</si>
  <si>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</si>
  <si>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</si>
  <si>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</si>
  <si>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</si>
  <si>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</si>
  <si>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</si>
  <si>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</si>
  <si>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</si>
  <si>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</si>
  <si>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</si>
  <si>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</si>
  <si>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</si>
  <si>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</si>
  <si>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</si>
  <si>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</si>
  <si>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</si>
  <si>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</si>
  <si>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</si>
  <si>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</si>
  <si>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</si>
  <si>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</si>
  <si>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</si>
  <si>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</si>
  <si>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</si>
  <si>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</si>
  <si>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</si>
  <si>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</si>
  <si>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</si>
  <si>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</si>
  <si>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</si>
  <si>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</si>
  <si>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</si>
  <si>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</si>
  <si>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</si>
  <si>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</si>
  <si>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</si>
  <si>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</si>
  <si>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</si>
  <si>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09/10/13 - VENCIMENTO 16/10/13</t>
  </si>
  <si>
    <t>8.19. Viação Gato Preto Ltda.</t>
  </si>
  <si>
    <t>8.20. Transpass Transp. de Pass. Ltda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</si>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</sst>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16</v>
      </c>
      <c r="B4" s="61" t="s">
        <v>31</v>
      </c>
      <c r="C4" s="62"/>
      <c r="D4" s="62"/>
      <c r="E4" s="62"/>
      <c r="F4" s="62"/>
      <c r="G4" s="62"/>
      <c r="H4" s="62"/>
      <c r="I4" s="63"/>
      <c r="J4" s="64" t="s">
        <v>17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65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64"/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32</v>
      </c>
      <c r="B7" s="9">
        <f t="shared" ref="B7:J7" si="0">+B8+B16+B20+B23</f>
        <v>627650</v>
      </c>
      <c r="C7" s="9">
        <f t="shared" si="0"/>
        <v>783609</v>
      </c>
      <c r="D7" s="9">
        <f t="shared" si="0"/>
        <v>743701</v>
      </c>
      <c r="E7" s="9">
        <f t="shared" si="0"/>
        <v>538263</v>
      </c>
      <c r="F7" s="9">
        <f t="shared" si="0"/>
        <v>554377</v>
      </c>
      <c r="G7" s="9">
        <f t="shared" si="0"/>
        <v>824060</v>
      </c>
      <c r="H7" s="9">
        <f t="shared" si="0"/>
        <v>1247617</v>
      </c>
      <c r="I7" s="9">
        <f t="shared" si="0"/>
        <v>571484</v>
      </c>
      <c r="J7" s="9">
        <f t="shared" si="0"/>
        <v>5890761</v>
      </c>
    </row>
    <row r="8" spans="1:10" ht="17.25" customHeight="1">
      <c r="A8" s="10" t="s">
        <v>33</v>
      </c>
      <c r="B8" s="11">
        <f>B9+B12</f>
        <v>370505</v>
      </c>
      <c r="C8" s="11">
        <f t="shared" ref="C8:I8" si="1">C9+C12</f>
        <v>476119</v>
      </c>
      <c r="D8" s="11">
        <f t="shared" si="1"/>
        <v>429267</v>
      </c>
      <c r="E8" s="11">
        <f t="shared" si="1"/>
        <v>302448</v>
      </c>
      <c r="F8" s="11">
        <f t="shared" si="1"/>
        <v>326911</v>
      </c>
      <c r="G8" s="11">
        <f t="shared" si="1"/>
        <v>459276</v>
      </c>
      <c r="H8" s="11">
        <f t="shared" si="1"/>
        <v>674174</v>
      </c>
      <c r="I8" s="11">
        <f t="shared" si="1"/>
        <v>349151</v>
      </c>
      <c r="J8" s="11">
        <f t="shared" ref="J8:J23" si="2">SUM(B8:I8)</f>
        <v>3387851</v>
      </c>
    </row>
    <row r="9" spans="1:10" ht="17.25" customHeight="1">
      <c r="A9" s="15" t="s">
        <v>18</v>
      </c>
      <c r="B9" s="13">
        <f>+B10+B11</f>
        <v>44477</v>
      </c>
      <c r="C9" s="13">
        <f t="shared" ref="C9:I9" si="3">+C10+C11</f>
        <v>60834</v>
      </c>
      <c r="D9" s="13">
        <f t="shared" si="3"/>
        <v>52135</v>
      </c>
      <c r="E9" s="13">
        <f t="shared" si="3"/>
        <v>36461</v>
      </c>
      <c r="F9" s="13">
        <f t="shared" si="3"/>
        <v>39403</v>
      </c>
      <c r="G9" s="13">
        <f t="shared" si="3"/>
        <v>49342</v>
      </c>
      <c r="H9" s="13">
        <f t="shared" si="3"/>
        <v>55677</v>
      </c>
      <c r="I9" s="13">
        <f t="shared" si="3"/>
        <v>52701</v>
      </c>
      <c r="J9" s="11">
        <f t="shared" si="2"/>
        <v>391030</v>
      </c>
    </row>
    <row r="10" spans="1:10" ht="17.25" customHeight="1">
      <c r="A10" s="31" t="s">
        <v>19</v>
      </c>
      <c r="B10" s="13">
        <v>44477</v>
      </c>
      <c r="C10" s="13">
        <v>60834</v>
      </c>
      <c r="D10" s="13">
        <v>52135</v>
      </c>
      <c r="E10" s="13">
        <v>36461</v>
      </c>
      <c r="F10" s="13">
        <v>39403</v>
      </c>
      <c r="G10" s="13">
        <v>49342</v>
      </c>
      <c r="H10" s="13">
        <v>55677</v>
      </c>
      <c r="I10" s="13">
        <v>52701</v>
      </c>
      <c r="J10" s="11">
        <f>SUM(B10:I10)</f>
        <v>391030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326028</v>
      </c>
      <c r="C12" s="17">
        <f t="shared" si="4"/>
        <v>415285</v>
      </c>
      <c r="D12" s="17">
        <f t="shared" si="4"/>
        <v>377132</v>
      </c>
      <c r="E12" s="17">
        <f t="shared" si="4"/>
        <v>265987</v>
      </c>
      <c r="F12" s="17">
        <f t="shared" si="4"/>
        <v>287508</v>
      </c>
      <c r="G12" s="17">
        <f t="shared" si="4"/>
        <v>409934</v>
      </c>
      <c r="H12" s="17">
        <f t="shared" si="4"/>
        <v>618497</v>
      </c>
      <c r="I12" s="17">
        <f t="shared" si="4"/>
        <v>296450</v>
      </c>
      <c r="J12" s="11">
        <f t="shared" si="2"/>
        <v>2996821</v>
      </c>
    </row>
    <row r="13" spans="1:10" ht="17.25" customHeight="1">
      <c r="A13" s="14" t="s">
        <v>21</v>
      </c>
      <c r="B13" s="13">
        <v>128702</v>
      </c>
      <c r="C13" s="13">
        <v>177171</v>
      </c>
      <c r="D13" s="13">
        <v>167987</v>
      </c>
      <c r="E13" s="13">
        <v>120413</v>
      </c>
      <c r="F13" s="13">
        <v>125242</v>
      </c>
      <c r="G13" s="13">
        <v>177355</v>
      </c>
      <c r="H13" s="13">
        <v>259875</v>
      </c>
      <c r="I13" s="13">
        <v>118654</v>
      </c>
      <c r="J13" s="11">
        <f t="shared" si="2"/>
        <v>1275399</v>
      </c>
    </row>
    <row r="14" spans="1:10" ht="17.25" customHeight="1">
      <c r="A14" s="14" t="s">
        <v>22</v>
      </c>
      <c r="B14" s="13">
        <v>143295</v>
      </c>
      <c r="C14" s="13">
        <v>162636</v>
      </c>
      <c r="D14" s="13">
        <v>147990</v>
      </c>
      <c r="E14" s="13">
        <v>100709</v>
      </c>
      <c r="F14" s="13">
        <v>117291</v>
      </c>
      <c r="G14" s="13">
        <v>169457</v>
      </c>
      <c r="H14" s="13">
        <v>277223</v>
      </c>
      <c r="I14" s="13">
        <v>128950</v>
      </c>
      <c r="J14" s="11">
        <f t="shared" si="2"/>
        <v>1247551</v>
      </c>
    </row>
    <row r="15" spans="1:10" ht="17.25" customHeight="1">
      <c r="A15" s="14" t="s">
        <v>23</v>
      </c>
      <c r="B15" s="13">
        <v>54031</v>
      </c>
      <c r="C15" s="13">
        <v>75478</v>
      </c>
      <c r="D15" s="13">
        <v>61155</v>
      </c>
      <c r="E15" s="13">
        <v>44865</v>
      </c>
      <c r="F15" s="13">
        <v>44975</v>
      </c>
      <c r="G15" s="13">
        <v>63122</v>
      </c>
      <c r="H15" s="13">
        <v>81399</v>
      </c>
      <c r="I15" s="13">
        <v>48846</v>
      </c>
      <c r="J15" s="11">
        <f t="shared" si="2"/>
        <v>473871</v>
      </c>
    </row>
    <row r="16" spans="1:10" ht="17.25" customHeight="1">
      <c r="A16" s="16" t="s">
        <v>24</v>
      </c>
      <c r="B16" s="11">
        <f>+B17+B18+B19</f>
        <v>213673</v>
      </c>
      <c r="C16" s="11">
        <f t="shared" ref="C16:I16" si="5">+C17+C18+C19</f>
        <v>240530</v>
      </c>
      <c r="D16" s="11">
        <f t="shared" si="5"/>
        <v>237636</v>
      </c>
      <c r="E16" s="11">
        <f t="shared" si="5"/>
        <v>175008</v>
      </c>
      <c r="F16" s="11">
        <f t="shared" si="5"/>
        <v>178815</v>
      </c>
      <c r="G16" s="11">
        <f t="shared" si="5"/>
        <v>301300</v>
      </c>
      <c r="H16" s="11">
        <f t="shared" si="5"/>
        <v>506072</v>
      </c>
      <c r="I16" s="11">
        <f t="shared" si="5"/>
        <v>180881</v>
      </c>
      <c r="J16" s="11">
        <f t="shared" si="2"/>
        <v>2033915</v>
      </c>
    </row>
    <row r="17" spans="1:10" ht="17.25" customHeight="1">
      <c r="A17" s="12" t="s">
        <v>25</v>
      </c>
      <c r="B17" s="13">
        <v>97296</v>
      </c>
      <c r="C17" s="13">
        <v>122374</v>
      </c>
      <c r="D17" s="13">
        <v>123295</v>
      </c>
      <c r="E17" s="13">
        <v>90156</v>
      </c>
      <c r="F17" s="13">
        <v>90755</v>
      </c>
      <c r="G17" s="13">
        <v>150573</v>
      </c>
      <c r="H17" s="13">
        <v>240297</v>
      </c>
      <c r="I17" s="13">
        <v>89962</v>
      </c>
      <c r="J17" s="11">
        <f t="shared" si="2"/>
        <v>1004708</v>
      </c>
    </row>
    <row r="18" spans="1:10" ht="17.25" customHeight="1">
      <c r="A18" s="12" t="s">
        <v>26</v>
      </c>
      <c r="B18" s="13">
        <v>86491</v>
      </c>
      <c r="C18" s="13">
        <v>83406</v>
      </c>
      <c r="D18" s="13">
        <v>82690</v>
      </c>
      <c r="E18" s="13">
        <v>60364</v>
      </c>
      <c r="F18" s="13">
        <v>66187</v>
      </c>
      <c r="G18" s="13">
        <v>112694</v>
      </c>
      <c r="H18" s="13">
        <v>209214</v>
      </c>
      <c r="I18" s="13">
        <v>67854</v>
      </c>
      <c r="J18" s="11">
        <f t="shared" si="2"/>
        <v>768900</v>
      </c>
    </row>
    <row r="19" spans="1:10" ht="17.25" customHeight="1">
      <c r="A19" s="12" t="s">
        <v>27</v>
      </c>
      <c r="B19" s="13">
        <v>29886</v>
      </c>
      <c r="C19" s="13">
        <v>34750</v>
      </c>
      <c r="D19" s="13">
        <v>31651</v>
      </c>
      <c r="E19" s="13">
        <v>24488</v>
      </c>
      <c r="F19" s="13">
        <v>21873</v>
      </c>
      <c r="G19" s="13">
        <v>38033</v>
      </c>
      <c r="H19" s="13">
        <v>56561</v>
      </c>
      <c r="I19" s="13">
        <v>23065</v>
      </c>
      <c r="J19" s="11">
        <f t="shared" si="2"/>
        <v>260307</v>
      </c>
    </row>
    <row r="20" spans="1:10" ht="17.25" customHeight="1">
      <c r="A20" s="16" t="s">
        <v>28</v>
      </c>
      <c r="B20" s="13">
        <v>43472</v>
      </c>
      <c r="C20" s="13">
        <v>66960</v>
      </c>
      <c r="D20" s="13">
        <v>76798</v>
      </c>
      <c r="E20" s="13">
        <v>60807</v>
      </c>
      <c r="F20" s="13">
        <v>48651</v>
      </c>
      <c r="G20" s="13">
        <v>63484</v>
      </c>
      <c r="H20" s="13">
        <v>67371</v>
      </c>
      <c r="I20" s="13">
        <v>33278</v>
      </c>
      <c r="J20" s="11">
        <f t="shared" si="2"/>
        <v>460821</v>
      </c>
    </row>
    <row r="21" spans="1:10" ht="17.25" customHeight="1">
      <c r="A21" s="12" t="s">
        <v>29</v>
      </c>
      <c r="B21" s="13">
        <f>ROUND(B$20*0.57,0)</f>
        <v>24779</v>
      </c>
      <c r="C21" s="13">
        <f>ROUND(C$20*0.57,0)</f>
        <v>38167</v>
      </c>
      <c r="D21" s="13">
        <f t="shared" ref="D21:I21" si="6">ROUND(D$20*0.57,0)</f>
        <v>43775</v>
      </c>
      <c r="E21" s="13">
        <f t="shared" si="6"/>
        <v>34660</v>
      </c>
      <c r="F21" s="13">
        <f t="shared" si="6"/>
        <v>27731</v>
      </c>
      <c r="G21" s="13">
        <f t="shared" si="6"/>
        <v>36186</v>
      </c>
      <c r="H21" s="13">
        <f t="shared" si="6"/>
        <v>38401</v>
      </c>
      <c r="I21" s="13">
        <f t="shared" si="6"/>
        <v>18968</v>
      </c>
      <c r="J21" s="11">
        <f t="shared" si="2"/>
        <v>262667</v>
      </c>
    </row>
    <row r="22" spans="1:10" ht="17.25" customHeight="1">
      <c r="A22" s="12" t="s">
        <v>30</v>
      </c>
      <c r="B22" s="13">
        <f>ROUND(B$20*0.43,0)</f>
        <v>18693</v>
      </c>
      <c r="C22" s="13">
        <f t="shared" ref="C22:I22" si="7">ROUND(C$20*0.43,0)</f>
        <v>28793</v>
      </c>
      <c r="D22" s="13">
        <f t="shared" si="7"/>
        <v>33023</v>
      </c>
      <c r="E22" s="13">
        <f t="shared" si="7"/>
        <v>26147</v>
      </c>
      <c r="F22" s="13">
        <f t="shared" si="7"/>
        <v>20920</v>
      </c>
      <c r="G22" s="13">
        <f t="shared" si="7"/>
        <v>27298</v>
      </c>
      <c r="H22" s="13">
        <f t="shared" si="7"/>
        <v>28970</v>
      </c>
      <c r="I22" s="13">
        <f t="shared" si="7"/>
        <v>14310</v>
      </c>
      <c r="J22" s="11">
        <f t="shared" si="2"/>
        <v>198154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8174</v>
      </c>
      <c r="J23" s="11">
        <f t="shared" si="2"/>
        <v>8174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98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7637.28</v>
      </c>
      <c r="J31" s="24">
        <f t="shared" ref="J31:J69" si="9">SUM(B31:I31)</f>
        <v>7637.28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1440301.51</v>
      </c>
      <c r="C43" s="23">
        <f t="shared" ref="C43:I43" si="10">+C44+C52</f>
        <v>2050023.86</v>
      </c>
      <c r="D43" s="23">
        <f t="shared" si="10"/>
        <v>2048786.25</v>
      </c>
      <c r="E43" s="23">
        <f t="shared" si="10"/>
        <v>1485221.9999999998</v>
      </c>
      <c r="F43" s="23">
        <f t="shared" si="10"/>
        <v>1315239.1100000001</v>
      </c>
      <c r="G43" s="23">
        <f t="shared" si="10"/>
        <v>2001963.8900000001</v>
      </c>
      <c r="H43" s="23">
        <f t="shared" si="10"/>
        <v>2609105.06</v>
      </c>
      <c r="I43" s="23">
        <f t="shared" si="10"/>
        <v>1314706.21</v>
      </c>
      <c r="J43" s="23">
        <f t="shared" si="9"/>
        <v>14265347.890000001</v>
      </c>
    </row>
    <row r="44" spans="1:10" ht="17.25" customHeight="1">
      <c r="A44" s="16" t="s">
        <v>51</v>
      </c>
      <c r="B44" s="24">
        <f>SUM(B45:B51)</f>
        <v>1425330.39</v>
      </c>
      <c r="C44" s="24">
        <f t="shared" ref="C44:J44" si="11">SUM(C45:C51)</f>
        <v>2029660.3900000001</v>
      </c>
      <c r="D44" s="24">
        <f t="shared" si="11"/>
        <v>2028444.48</v>
      </c>
      <c r="E44" s="24">
        <f t="shared" si="11"/>
        <v>1464954.3399999999</v>
      </c>
      <c r="F44" s="24">
        <f t="shared" si="11"/>
        <v>1295967.1100000001</v>
      </c>
      <c r="G44" s="24">
        <f t="shared" si="11"/>
        <v>1984006.86</v>
      </c>
      <c r="H44" s="24">
        <f t="shared" si="11"/>
        <v>2583939.5699999998</v>
      </c>
      <c r="I44" s="24">
        <f t="shared" si="11"/>
        <v>1301362.76</v>
      </c>
      <c r="J44" s="24">
        <f t="shared" si="11"/>
        <v>14113665.9</v>
      </c>
    </row>
    <row r="45" spans="1:10" ht="17.25" customHeight="1">
      <c r="A45" s="37" t="s">
        <v>52</v>
      </c>
      <c r="B45" s="24">
        <f t="shared" ref="B45:I45" si="12">ROUND(B26*B7,2)</f>
        <v>1425330.39</v>
      </c>
      <c r="C45" s="24">
        <f t="shared" si="12"/>
        <v>2025159.1</v>
      </c>
      <c r="D45" s="24">
        <f t="shared" si="12"/>
        <v>2028444.48</v>
      </c>
      <c r="E45" s="24">
        <f t="shared" si="12"/>
        <v>1433502.02</v>
      </c>
      <c r="F45" s="24">
        <f t="shared" si="12"/>
        <v>1295967.1100000001</v>
      </c>
      <c r="G45" s="24">
        <f t="shared" si="12"/>
        <v>1984006.86</v>
      </c>
      <c r="H45" s="24">
        <f t="shared" si="12"/>
        <v>2583939.5699999998</v>
      </c>
      <c r="I45" s="24">
        <f t="shared" si="12"/>
        <v>1293725.48</v>
      </c>
      <c r="J45" s="24">
        <f t="shared" si="9"/>
        <v>14070075.010000002</v>
      </c>
    </row>
    <row r="46" spans="1:10" ht="17.25" customHeight="1">
      <c r="A46" s="37" t="s">
        <v>53</v>
      </c>
      <c r="B46" s="20">
        <v>0</v>
      </c>
      <c r="C46" s="24">
        <f>ROUND(C27*C7,2)</f>
        <v>4501.29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4501.29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42971.15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42971.15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-11518.83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-11518.83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7637.28</v>
      </c>
      <c r="J49" s="24">
        <f>SUM(B49:I49)</f>
        <v>7637.28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-250106.91999999998</v>
      </c>
      <c r="C56" s="38">
        <f t="shared" si="13"/>
        <v>-210509.34</v>
      </c>
      <c r="D56" s="38">
        <f t="shared" si="13"/>
        <v>-204843.66999999998</v>
      </c>
      <c r="E56" s="38">
        <f t="shared" si="13"/>
        <v>-316173.79000000004</v>
      </c>
      <c r="F56" s="38">
        <f t="shared" si="13"/>
        <v>-252923.82</v>
      </c>
      <c r="G56" s="38">
        <f t="shared" si="13"/>
        <v>-277751.32</v>
      </c>
      <c r="H56" s="38">
        <f t="shared" si="13"/>
        <v>-268091.24</v>
      </c>
      <c r="I56" s="38">
        <f t="shared" si="13"/>
        <v>-171576.1</v>
      </c>
      <c r="J56" s="38">
        <f t="shared" si="9"/>
        <v>-1951976.2000000002</v>
      </c>
    </row>
    <row r="57" spans="1:10" ht="18.75" customHeight="1">
      <c r="A57" s="16" t="s">
        <v>96</v>
      </c>
      <c r="B57" s="38">
        <f t="shared" ref="B57:I57" si="14">B58+B59+B60+B61+B62+B63</f>
        <v>-236453.24</v>
      </c>
      <c r="C57" s="38">
        <f t="shared" si="14"/>
        <v>-190485.68</v>
      </c>
      <c r="D57" s="38">
        <f t="shared" si="14"/>
        <v>-185014.96</v>
      </c>
      <c r="E57" s="38">
        <f t="shared" si="14"/>
        <v>-109383</v>
      </c>
      <c r="F57" s="38">
        <f t="shared" si="14"/>
        <v>-238300.77000000002</v>
      </c>
      <c r="G57" s="38">
        <f t="shared" si="14"/>
        <v>-258313.91999999998</v>
      </c>
      <c r="H57" s="38">
        <f t="shared" si="14"/>
        <v>-240551.93</v>
      </c>
      <c r="I57" s="38">
        <f t="shared" si="14"/>
        <v>-158103</v>
      </c>
      <c r="J57" s="38">
        <f t="shared" si="9"/>
        <v>-1616606.5</v>
      </c>
    </row>
    <row r="58" spans="1:10" ht="18.75" customHeight="1">
      <c r="A58" s="12" t="s">
        <v>97</v>
      </c>
      <c r="B58" s="38">
        <f>-ROUND(B9*$D$3,2)</f>
        <v>-133431</v>
      </c>
      <c r="C58" s="38">
        <f t="shared" ref="C58:I58" si="15">-ROUND(C9*$D$3,2)</f>
        <v>-182502</v>
      </c>
      <c r="D58" s="38">
        <f t="shared" si="15"/>
        <v>-156405</v>
      </c>
      <c r="E58" s="38">
        <f t="shared" si="15"/>
        <v>-109383</v>
      </c>
      <c r="F58" s="38">
        <f t="shared" si="15"/>
        <v>-118209</v>
      </c>
      <c r="G58" s="38">
        <f t="shared" si="15"/>
        <v>-148026</v>
      </c>
      <c r="H58" s="38">
        <f t="shared" si="15"/>
        <v>-167031</v>
      </c>
      <c r="I58" s="38">
        <f t="shared" si="15"/>
        <v>-158103</v>
      </c>
      <c r="J58" s="38">
        <f t="shared" si="9"/>
        <v>-1173090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2">
        <v>-1788</v>
      </c>
      <c r="C60" s="52">
        <v>-954</v>
      </c>
      <c r="D60" s="52">
        <v>-1050</v>
      </c>
      <c r="E60" s="20">
        <v>0</v>
      </c>
      <c r="F60" s="52">
        <v>-1509</v>
      </c>
      <c r="G60" s="52">
        <v>-819</v>
      </c>
      <c r="H60" s="52">
        <v>-663</v>
      </c>
      <c r="I60" s="20">
        <v>0</v>
      </c>
      <c r="J60" s="38">
        <f t="shared" si="9"/>
        <v>-6783</v>
      </c>
    </row>
    <row r="61" spans="1:10" ht="18.75" customHeight="1">
      <c r="A61" s="12" t="s">
        <v>63</v>
      </c>
      <c r="B61" s="52">
        <v>-945</v>
      </c>
      <c r="C61" s="52">
        <v>-363</v>
      </c>
      <c r="D61" s="52">
        <v>-420</v>
      </c>
      <c r="E61" s="20">
        <v>0</v>
      </c>
      <c r="F61" s="52">
        <v>-726</v>
      </c>
      <c r="G61" s="52">
        <v>-264</v>
      </c>
      <c r="H61" s="52">
        <v>-60</v>
      </c>
      <c r="I61" s="20">
        <v>0</v>
      </c>
      <c r="J61" s="38">
        <f t="shared" si="9"/>
        <v>-2778</v>
      </c>
    </row>
    <row r="62" spans="1:10" ht="18.75" customHeight="1">
      <c r="A62" s="12" t="s">
        <v>64</v>
      </c>
      <c r="B62" s="52">
        <v>-100233.24</v>
      </c>
      <c r="C62" s="52">
        <v>-6666.68</v>
      </c>
      <c r="D62" s="52">
        <v>-27111.96</v>
      </c>
      <c r="E62" s="20">
        <v>0</v>
      </c>
      <c r="F62" s="52">
        <v>-117688.77</v>
      </c>
      <c r="G62" s="52">
        <v>-109204.92</v>
      </c>
      <c r="H62" s="52">
        <v>-72797.929999999993</v>
      </c>
      <c r="I62" s="20">
        <v>0</v>
      </c>
      <c r="J62" s="38">
        <f>SUM(B62:I62)</f>
        <v>-433703.5</v>
      </c>
    </row>
    <row r="63" spans="1:10" ht="18.75" customHeight="1">
      <c r="A63" s="12" t="s">
        <v>65</v>
      </c>
      <c r="B63" s="52">
        <v>-56</v>
      </c>
      <c r="C63" s="52">
        <v>0</v>
      </c>
      <c r="D63" s="20">
        <v>-28</v>
      </c>
      <c r="E63" s="20">
        <v>0</v>
      </c>
      <c r="F63" s="20">
        <v>-168</v>
      </c>
      <c r="G63" s="20">
        <v>0</v>
      </c>
      <c r="H63" s="20">
        <v>0</v>
      </c>
      <c r="I63" s="20">
        <v>0</v>
      </c>
      <c r="J63" s="38">
        <f t="shared" si="9"/>
        <v>-252</v>
      </c>
    </row>
    <row r="64" spans="1:10" ht="18.75" customHeight="1">
      <c r="A64" s="16" t="s">
        <v>101</v>
      </c>
      <c r="B64" s="52">
        <f>SUM(B65:B85)</f>
        <v>-13653.68</v>
      </c>
      <c r="C64" s="52">
        <f t="shared" ref="C64:I64" si="16">SUM(C65:C85)</f>
        <v>-20023.66</v>
      </c>
      <c r="D64" s="52">
        <f t="shared" si="16"/>
        <v>-19828.71</v>
      </c>
      <c r="E64" s="52">
        <f t="shared" si="16"/>
        <v>-206790.79</v>
      </c>
      <c r="F64" s="52">
        <f t="shared" si="16"/>
        <v>-14623.05</v>
      </c>
      <c r="G64" s="52">
        <f t="shared" si="16"/>
        <v>-19437.400000000001</v>
      </c>
      <c r="H64" s="52">
        <f t="shared" si="16"/>
        <v>-27539.31</v>
      </c>
      <c r="I64" s="52">
        <f t="shared" si="16"/>
        <v>-13473.1</v>
      </c>
      <c r="J64" s="38">
        <f t="shared" si="9"/>
        <v>-335369.7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3">
        <f t="shared" si="9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-150000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-150000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99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38">
        <v>-1000</v>
      </c>
      <c r="H81" s="20">
        <v>0</v>
      </c>
      <c r="I81" s="20">
        <v>0</v>
      </c>
      <c r="J81" s="53">
        <f>SUM(B81:I81)</f>
        <v>-1500</v>
      </c>
    </row>
    <row r="82" spans="1:10" ht="18.75" customHeight="1">
      <c r="A82" s="12" t="s">
        <v>103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109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105</v>
      </c>
      <c r="B89" s="25">
        <f t="shared" ref="B89:I89" si="17">+B90+B91</f>
        <v>1190194.5900000001</v>
      </c>
      <c r="C89" s="25">
        <f t="shared" si="17"/>
        <v>1839514.5200000003</v>
      </c>
      <c r="D89" s="25">
        <f t="shared" si="17"/>
        <v>1843942.58</v>
      </c>
      <c r="E89" s="25">
        <f t="shared" si="17"/>
        <v>1169048.2099999997</v>
      </c>
      <c r="F89" s="25">
        <f t="shared" si="17"/>
        <v>1062315.29</v>
      </c>
      <c r="G89" s="25">
        <f t="shared" si="17"/>
        <v>1724212.5700000003</v>
      </c>
      <c r="H89" s="25">
        <f t="shared" si="17"/>
        <v>2341013.8199999998</v>
      </c>
      <c r="I89" s="25">
        <f t="shared" si="17"/>
        <v>1143130.1099999999</v>
      </c>
      <c r="J89" s="53">
        <f>SUM(B89:I89)</f>
        <v>12313371.690000001</v>
      </c>
    </row>
    <row r="90" spans="1:10" ht="18.75" customHeight="1">
      <c r="A90" s="16" t="s">
        <v>104</v>
      </c>
      <c r="B90" s="25">
        <f t="shared" ref="B90:I90" si="18">+B44+B57+B64+B86</f>
        <v>1175223.47</v>
      </c>
      <c r="C90" s="25">
        <f t="shared" si="18"/>
        <v>1819151.0500000003</v>
      </c>
      <c r="D90" s="25">
        <f t="shared" si="18"/>
        <v>1823600.81</v>
      </c>
      <c r="E90" s="25">
        <f t="shared" si="18"/>
        <v>1148780.5499999998</v>
      </c>
      <c r="F90" s="25">
        <f t="shared" si="18"/>
        <v>1043043.29</v>
      </c>
      <c r="G90" s="25">
        <f t="shared" si="18"/>
        <v>1706255.5400000003</v>
      </c>
      <c r="H90" s="25">
        <f t="shared" si="18"/>
        <v>2315848.3299999996</v>
      </c>
      <c r="I90" s="25">
        <f t="shared" si="18"/>
        <v>1129786.6599999999</v>
      </c>
      <c r="J90" s="53">
        <f>SUM(B90:I90)</f>
        <v>12161689.700000001</v>
      </c>
    </row>
    <row r="91" spans="1:10" ht="18.75" customHeight="1">
      <c r="A91" s="16" t="s">
        <v>108</v>
      </c>
      <c r="B91" s="25">
        <f t="shared" ref="B91:I91" si="19">IF(+B52+B87+B92&lt;0,0,(B52+B87+B92))</f>
        <v>14971.12</v>
      </c>
      <c r="C91" s="25">
        <f t="shared" si="19"/>
        <v>20363.47</v>
      </c>
      <c r="D91" s="25">
        <f t="shared" si="19"/>
        <v>20341.77</v>
      </c>
      <c r="E91" s="20">
        <f t="shared" si="19"/>
        <v>20267.66</v>
      </c>
      <c r="F91" s="25">
        <f t="shared" si="19"/>
        <v>19272</v>
      </c>
      <c r="G91" s="20">
        <f t="shared" si="19"/>
        <v>17957.03</v>
      </c>
      <c r="H91" s="25">
        <f t="shared" si="19"/>
        <v>25165.49</v>
      </c>
      <c r="I91" s="20">
        <f t="shared" si="19"/>
        <v>13343.45</v>
      </c>
      <c r="J91" s="53">
        <f>SUM(B91:I91)</f>
        <v>151681.99000000002</v>
      </c>
    </row>
    <row r="92" spans="1:10" ht="18" customHeight="1">
      <c r="A92" s="16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107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12313371.710000001</v>
      </c>
    </row>
    <row r="98" spans="1:10" ht="18.75" customHeight="1">
      <c r="A98" s="27" t="s">
        <v>82</v>
      </c>
      <c r="B98" s="28">
        <v>149732.47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20">SUM(B98:I98)</f>
        <v>149732.47</v>
      </c>
    </row>
    <row r="99" spans="1:10" ht="18.75" customHeight="1">
      <c r="A99" s="27" t="s">
        <v>83</v>
      </c>
      <c r="B99" s="28">
        <v>1040462.12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1040462.12</v>
      </c>
    </row>
    <row r="100" spans="1:10" ht="18.75" customHeight="1">
      <c r="A100" s="27" t="s">
        <v>84</v>
      </c>
      <c r="B100" s="44">
        <v>0</v>
      </c>
      <c r="C100" s="28">
        <f>+C89</f>
        <v>1839514.5200000003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1839514.5200000003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1843942.58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1843942.58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599433.69999999995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599433.69999999995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560998.67000000004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560998.67000000004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28">
        <v>8615.85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8615.85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1062315.29</v>
      </c>
      <c r="G105" s="44">
        <v>0</v>
      </c>
      <c r="H105" s="44">
        <v>0</v>
      </c>
      <c r="I105" s="44">
        <v>0</v>
      </c>
      <c r="J105" s="45">
        <f t="shared" si="20"/>
        <v>1062315.29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215840.88</v>
      </c>
      <c r="H106" s="44">
        <v>0</v>
      </c>
      <c r="I106" s="44">
        <v>0</v>
      </c>
      <c r="J106" s="45">
        <f t="shared" si="20"/>
        <v>215840.88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302581.34999999998</v>
      </c>
      <c r="H107" s="44">
        <v>0</v>
      </c>
      <c r="I107" s="44">
        <v>0</v>
      </c>
      <c r="J107" s="45">
        <f t="shared" si="20"/>
        <v>302581.34999999998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451077.36</v>
      </c>
      <c r="H108" s="44">
        <v>0</v>
      </c>
      <c r="I108" s="44">
        <v>0</v>
      </c>
      <c r="J108" s="45">
        <f t="shared" si="20"/>
        <v>451077.36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754712.98</v>
      </c>
      <c r="H109" s="44">
        <v>0</v>
      </c>
      <c r="I109" s="44">
        <v>0</v>
      </c>
      <c r="J109" s="45">
        <f t="shared" si="20"/>
        <v>754712.98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685722.38</v>
      </c>
      <c r="I110" s="44">
        <v>0</v>
      </c>
      <c r="J110" s="45">
        <f t="shared" si="20"/>
        <v>685722.38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54164.22</v>
      </c>
      <c r="I111" s="44">
        <v>0</v>
      </c>
      <c r="J111" s="45">
        <f t="shared" si="20"/>
        <v>54164.22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384554.75</v>
      </c>
      <c r="I112" s="44">
        <v>0</v>
      </c>
      <c r="J112" s="45">
        <f t="shared" si="20"/>
        <v>384554.75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322645.90999999997</v>
      </c>
      <c r="I113" s="44">
        <v>0</v>
      </c>
      <c r="J113" s="45">
        <f t="shared" si="20"/>
        <v>322645.90999999997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893926.57</v>
      </c>
      <c r="I114" s="44">
        <v>0</v>
      </c>
      <c r="J114" s="45">
        <f t="shared" si="20"/>
        <v>893926.57</v>
      </c>
    </row>
    <row r="115" spans="1:10" ht="18.75" customHeight="1">
      <c r="A115" s="27" t="s">
        <v>115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415375.66</v>
      </c>
      <c r="J115" s="45">
        <f t="shared" si="20"/>
        <v>415375.66</v>
      </c>
    </row>
    <row r="116" spans="1:10" ht="18.75" customHeight="1">
      <c r="A116" s="29" t="s">
        <v>116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727754.45</v>
      </c>
      <c r="J116" s="48">
        <f t="shared" si="20"/>
        <v>727754.45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2013-11-06T18:43:22Z</dcterms:modified>
</cp:coreProperties>
</file>