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6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 s="1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71"/>
  <c r="J80"/>
  <c r="J81"/>
  <c r="J88"/>
  <c r="B91"/>
  <c r="C91"/>
  <c r="D91"/>
  <c r="E91"/>
  <c r="F91"/>
  <c r="G91"/>
  <c r="H91"/>
  <c r="I91"/>
  <c r="J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B56" l="1"/>
  <c r="H56"/>
  <c r="F56"/>
  <c r="H8"/>
  <c r="H7" s="1"/>
  <c r="H45" s="1"/>
  <c r="H44" s="1"/>
  <c r="F8"/>
  <c r="F7" s="1"/>
  <c r="F45" s="1"/>
  <c r="F44" s="1"/>
  <c r="D8"/>
  <c r="D7" s="1"/>
  <c r="D45" s="1"/>
  <c r="D44" s="1"/>
  <c r="B8"/>
  <c r="E56"/>
  <c r="I8"/>
  <c r="I7" s="1"/>
  <c r="I45" s="1"/>
  <c r="I44" s="1"/>
  <c r="G8"/>
  <c r="G7" s="1"/>
  <c r="G45" s="1"/>
  <c r="G44" s="1"/>
  <c r="E8"/>
  <c r="E7" s="1"/>
  <c r="C8"/>
  <c r="C7" s="1"/>
  <c r="I56"/>
  <c r="G56"/>
  <c r="D56"/>
  <c r="J64"/>
  <c r="H43"/>
  <c r="H90"/>
  <c r="H89" s="1"/>
  <c r="F43"/>
  <c r="F90"/>
  <c r="F89" s="1"/>
  <c r="F105" s="1"/>
  <c r="J105" s="1"/>
  <c r="D43"/>
  <c r="D90"/>
  <c r="D89" s="1"/>
  <c r="D101" s="1"/>
  <c r="J101" s="1"/>
  <c r="J8"/>
  <c r="J7" s="1"/>
  <c r="B7"/>
  <c r="B45" s="1"/>
  <c r="C56"/>
  <c r="J56" s="1"/>
  <c r="J57"/>
  <c r="I90"/>
  <c r="I89" s="1"/>
  <c r="I43"/>
  <c r="G90"/>
  <c r="G89" s="1"/>
  <c r="G43"/>
  <c r="E48"/>
  <c r="J48" s="1"/>
  <c r="E45"/>
  <c r="C45"/>
  <c r="C46"/>
  <c r="J46" s="1"/>
  <c r="J58"/>
  <c r="J9"/>
  <c r="E44" l="1"/>
  <c r="E43" s="1"/>
  <c r="C44"/>
  <c r="J45"/>
  <c r="J44" s="1"/>
  <c r="B44"/>
  <c r="E90" l="1"/>
  <c r="E89" s="1"/>
  <c r="B43"/>
  <c r="B90"/>
  <c r="C90"/>
  <c r="C89" s="1"/>
  <c r="C100" s="1"/>
  <c r="J100" s="1"/>
  <c r="J97" s="1"/>
  <c r="C43"/>
  <c r="J43" l="1"/>
  <c r="B89"/>
  <c r="J89" s="1"/>
  <c r="J90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<sst xmlns="http://schemas.openxmlformats.org/spreadsheetml/2006/main" count="121" uniqueCount="121">
  <si>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</si>
  <si>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</si>
  <si>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</si>
  <si>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</si>
  <si>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</si>
  <si>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</si>
  <si>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</si>
  <si>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</si>
  <si>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</si>
  <si>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</si>
  <si>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</si>
  <si>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</si>
  <si>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</si>
  <si>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</si>
  <si>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</si>
  <si>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</si>
  <si>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</si>
  <si>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</si>
  <si>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</si>
  <si>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</si>
  <si>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</si>
  <si>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</si>
  <si>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</si>
  <si>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</si>
  <si>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</si>
  <si>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</si>
  <si>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</si>
  <si>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</si>
  <si>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</si>
  <si>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</si>
  <si>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</si>
  <si>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</si>
  <si>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</si>
  <si>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</si>
  <si>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</si>
  <si>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</si>
  <si>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</si>
  <si>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</si>
  <si>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</si>
  <si>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</si>
  <si>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</si>
  <si>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</si>
  <si>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</si>
  <si>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</si>
  <si>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</si>
  <si>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</si>
  <si>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</si>
  <si>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</si>
  <si>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</si>
  <si>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</si>
  <si>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</si>
  <si>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</si>
  <si>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</si>
  <si>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</si>
  <si>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</si>
  <si>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</si>
  <si>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</si>
  <si>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</si>
  <si>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</si>
  <si>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</si>
  <si>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</si>
  <si>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</si>
  <si>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</si>
  <si>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</si>
  <si>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</si>
  <si>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</si>
  <si>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</si>
  <si>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</si>
  <si>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</si>
  <si>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</si>
  <si>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</si>
  <si>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</si>
  <si>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</si>
  <si>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</si>
  <si>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</si>
  <si>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</si>
  <si>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</si>
  <si>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</si>
  <si>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</si>
  <si>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</si>
  <si>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</si>
  <si>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</si>
  <si>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</si>
  <si>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</si>
  <si>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</si>
  <si>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</si>
  <si>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</si>
  <si>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</si>
  <si>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</si>
  <si>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</si>
  <si>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</si>
  <si>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</si>
  <si>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</si>
  <si>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</si>
  <si>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</si>
  <si>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</si>
  <si>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</si>
  <si>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</si>
  <si>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</si>
  <si>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</si>
  <si>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</si>
  <si>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</si>
  <si>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</si>
  <si>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</si>
  <si>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</si>
  <si>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</si>
  <si>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</si>
  <si>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</si>
  <si>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</si>
  <si>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</si>
  <si>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</si>
  <si>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</si>
  <si>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</si>
  <si>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04/10/13 - VENCIMENTO 11/10/13</t>
  </si>
  <si>
    <t>8.19. Viação Gato Preto Ltda.</t>
  </si>
  <si>
    <t>8.20. Transpass Transp. de Pass. Ltda</t>
  </si>
  <si>
    <t>6.3. Revisão de Remuneração pelo Transporte Coletivo (1)</t>
  </si>
  <si>
    <t>Nota: (1) Revisão da tarifa de remuneração em função da desoneração da folha de pagamento e PIS/COFINS e do reajuste contratual pela cesta de índices. - Período de 01/09 a 01/10/13.</t>
  </si>
  <si>
    <t>8.5. Área 4</t>
  </si>
  <si>
    <t>8.6. Área 4</t>
  </si>
  <si>
    <t>8.7.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</si>
</sst>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6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9" style="1"/>
    <col min="12" max="12" width="13.75" style="1" bestFit="1" customWidth="1"/>
    <col min="13" max="16384" width="9" style="1"/>
  </cols>
  <sheetData>
    <row r="1" spans="1:10" ht="21">
      <c r="A1" s="59" t="s">
        <v>100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0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0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0" ht="17.25" customHeight="1">
      <c r="A7" s="8" t="s">
        <v>32</v>
      </c>
      <c r="B7" s="9">
        <f t="shared" ref="B7:J7" si="0">+B8+B16+B20+B23</f>
        <v>602154</v>
      </c>
      <c r="C7" s="9">
        <f t="shared" si="0"/>
        <v>748972</v>
      </c>
      <c r="D7" s="9">
        <f t="shared" si="0"/>
        <v>704727</v>
      </c>
      <c r="E7" s="9">
        <f t="shared" si="0"/>
        <v>516284</v>
      </c>
      <c r="F7" s="9">
        <f t="shared" si="0"/>
        <v>521976</v>
      </c>
      <c r="G7" s="9">
        <f t="shared" si="0"/>
        <v>790172</v>
      </c>
      <c r="H7" s="9">
        <f t="shared" si="0"/>
        <v>1215226</v>
      </c>
      <c r="I7" s="9">
        <f t="shared" si="0"/>
        <v>554133</v>
      </c>
      <c r="J7" s="9">
        <f t="shared" si="0"/>
        <v>5653644</v>
      </c>
    </row>
    <row r="8" spans="1:10" ht="17.25" customHeight="1">
      <c r="A8" s="10" t="s">
        <v>33</v>
      </c>
      <c r="B8" s="11">
        <f>B9+B12</f>
        <v>356982</v>
      </c>
      <c r="C8" s="11">
        <f t="shared" ref="C8:I8" si="1">C9+C12</f>
        <v>457869</v>
      </c>
      <c r="D8" s="11">
        <f t="shared" si="1"/>
        <v>410150</v>
      </c>
      <c r="E8" s="11">
        <f t="shared" si="1"/>
        <v>290819</v>
      </c>
      <c r="F8" s="11">
        <f t="shared" si="1"/>
        <v>309268</v>
      </c>
      <c r="G8" s="11">
        <f t="shared" si="1"/>
        <v>440744</v>
      </c>
      <c r="H8" s="11">
        <f t="shared" si="1"/>
        <v>656898</v>
      </c>
      <c r="I8" s="11">
        <f t="shared" si="1"/>
        <v>340542</v>
      </c>
      <c r="J8" s="11">
        <f t="shared" ref="J8:J23" si="2">SUM(B8:I8)</f>
        <v>3263272</v>
      </c>
    </row>
    <row r="9" spans="1:10" ht="17.25" customHeight="1">
      <c r="A9" s="15" t="s">
        <v>18</v>
      </c>
      <c r="B9" s="13">
        <f>+B10+B11</f>
        <v>46830</v>
      </c>
      <c r="C9" s="13">
        <f t="shared" ref="C9:I9" si="3">+C10+C11</f>
        <v>64195</v>
      </c>
      <c r="D9" s="13">
        <f t="shared" si="3"/>
        <v>54646</v>
      </c>
      <c r="E9" s="13">
        <f t="shared" si="3"/>
        <v>38102</v>
      </c>
      <c r="F9" s="13">
        <f t="shared" si="3"/>
        <v>40229</v>
      </c>
      <c r="G9" s="13">
        <f t="shared" si="3"/>
        <v>50655</v>
      </c>
      <c r="H9" s="13">
        <f t="shared" si="3"/>
        <v>58263</v>
      </c>
      <c r="I9" s="13">
        <f t="shared" si="3"/>
        <v>54446</v>
      </c>
      <c r="J9" s="11">
        <f t="shared" si="2"/>
        <v>407366</v>
      </c>
    </row>
    <row r="10" spans="1:10" ht="17.25" customHeight="1">
      <c r="A10" s="31" t="s">
        <v>19</v>
      </c>
      <c r="B10" s="13">
        <v>46830</v>
      </c>
      <c r="C10" s="13">
        <v>64195</v>
      </c>
      <c r="D10" s="13">
        <v>54646</v>
      </c>
      <c r="E10" s="13">
        <v>38102</v>
      </c>
      <c r="F10" s="13">
        <v>40229</v>
      </c>
      <c r="G10" s="13">
        <v>50655</v>
      </c>
      <c r="H10" s="13">
        <v>58263</v>
      </c>
      <c r="I10" s="13">
        <v>54446</v>
      </c>
      <c r="J10" s="11">
        <f>SUM(B10:I10)</f>
        <v>407366</v>
      </c>
    </row>
    <row r="11" spans="1:10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34</v>
      </c>
      <c r="B12" s="17">
        <f t="shared" ref="B12:I12" si="4">SUM(B13:B15)</f>
        <v>310152</v>
      </c>
      <c r="C12" s="17">
        <f t="shared" si="4"/>
        <v>393674</v>
      </c>
      <c r="D12" s="17">
        <f t="shared" si="4"/>
        <v>355504</v>
      </c>
      <c r="E12" s="17">
        <f t="shared" si="4"/>
        <v>252717</v>
      </c>
      <c r="F12" s="17">
        <f t="shared" si="4"/>
        <v>269039</v>
      </c>
      <c r="G12" s="17">
        <f t="shared" si="4"/>
        <v>390089</v>
      </c>
      <c r="H12" s="17">
        <f t="shared" si="4"/>
        <v>598635</v>
      </c>
      <c r="I12" s="17">
        <f t="shared" si="4"/>
        <v>286096</v>
      </c>
      <c r="J12" s="11">
        <f t="shared" si="2"/>
        <v>2855906</v>
      </c>
    </row>
    <row r="13" spans="1:10" ht="17.25" customHeight="1">
      <c r="A13" s="14" t="s">
        <v>21</v>
      </c>
      <c r="B13" s="13">
        <v>124717</v>
      </c>
      <c r="C13" s="13">
        <v>171443</v>
      </c>
      <c r="D13" s="13">
        <v>161478</v>
      </c>
      <c r="E13" s="13">
        <v>116690</v>
      </c>
      <c r="F13" s="13">
        <v>119214</v>
      </c>
      <c r="G13" s="13">
        <v>172361</v>
      </c>
      <c r="H13" s="13">
        <v>256717</v>
      </c>
      <c r="I13" s="13">
        <v>116273</v>
      </c>
      <c r="J13" s="11">
        <f t="shared" si="2"/>
        <v>1238893</v>
      </c>
    </row>
    <row r="14" spans="1:10" ht="17.25" customHeight="1">
      <c r="A14" s="14" t="s">
        <v>22</v>
      </c>
      <c r="B14" s="13">
        <v>138917</v>
      </c>
      <c r="C14" s="13">
        <v>157339</v>
      </c>
      <c r="D14" s="13">
        <v>141349</v>
      </c>
      <c r="E14" s="13">
        <v>97882</v>
      </c>
      <c r="F14" s="13">
        <v>112075</v>
      </c>
      <c r="G14" s="13">
        <v>162508</v>
      </c>
      <c r="H14" s="13">
        <v>268834</v>
      </c>
      <c r="I14" s="13">
        <v>125496</v>
      </c>
      <c r="J14" s="11">
        <f t="shared" si="2"/>
        <v>1204400</v>
      </c>
    </row>
    <row r="15" spans="1:10" ht="17.25" customHeight="1">
      <c r="A15" s="14" t="s">
        <v>23</v>
      </c>
      <c r="B15" s="13">
        <v>46518</v>
      </c>
      <c r="C15" s="13">
        <v>64892</v>
      </c>
      <c r="D15" s="13">
        <v>52677</v>
      </c>
      <c r="E15" s="13">
        <v>38145</v>
      </c>
      <c r="F15" s="13">
        <v>37750</v>
      </c>
      <c r="G15" s="13">
        <v>55220</v>
      </c>
      <c r="H15" s="13">
        <v>73084</v>
      </c>
      <c r="I15" s="13">
        <v>44327</v>
      </c>
      <c r="J15" s="11">
        <f t="shared" si="2"/>
        <v>412613</v>
      </c>
    </row>
    <row r="16" spans="1:10" ht="17.25" customHeight="1">
      <c r="A16" s="16" t="s">
        <v>24</v>
      </c>
      <c r="B16" s="11">
        <f>+B17+B18+B19</f>
        <v>205042</v>
      </c>
      <c r="C16" s="11">
        <f t="shared" ref="C16:I16" si="5">+C17+C18+C19</f>
        <v>229052</v>
      </c>
      <c r="D16" s="11">
        <f t="shared" si="5"/>
        <v>222163</v>
      </c>
      <c r="E16" s="11">
        <f t="shared" si="5"/>
        <v>168117</v>
      </c>
      <c r="F16" s="11">
        <f t="shared" si="5"/>
        <v>167703</v>
      </c>
      <c r="G16" s="11">
        <f t="shared" si="5"/>
        <v>290186</v>
      </c>
      <c r="H16" s="11">
        <f t="shared" si="5"/>
        <v>495189</v>
      </c>
      <c r="I16" s="11">
        <f t="shared" si="5"/>
        <v>174157</v>
      </c>
      <c r="J16" s="11">
        <f t="shared" si="2"/>
        <v>1951609</v>
      </c>
    </row>
    <row r="17" spans="1:10" ht="17.25" customHeight="1">
      <c r="A17" s="12" t="s">
        <v>25</v>
      </c>
      <c r="B17" s="13">
        <v>94275</v>
      </c>
      <c r="C17" s="13">
        <v>117916</v>
      </c>
      <c r="D17" s="13">
        <v>116387</v>
      </c>
      <c r="E17" s="13">
        <v>88156</v>
      </c>
      <c r="F17" s="13">
        <v>85784</v>
      </c>
      <c r="G17" s="13">
        <v>146986</v>
      </c>
      <c r="H17" s="13">
        <v>238420</v>
      </c>
      <c r="I17" s="13">
        <v>87386</v>
      </c>
      <c r="J17" s="11">
        <f t="shared" si="2"/>
        <v>975310</v>
      </c>
    </row>
    <row r="18" spans="1:10" ht="17.25" customHeight="1">
      <c r="A18" s="12" t="s">
        <v>26</v>
      </c>
      <c r="B18" s="13">
        <v>83969</v>
      </c>
      <c r="C18" s="13">
        <v>80031</v>
      </c>
      <c r="D18" s="13">
        <v>77593</v>
      </c>
      <c r="E18" s="13">
        <v>58006</v>
      </c>
      <c r="F18" s="13">
        <v>62804</v>
      </c>
      <c r="G18" s="13">
        <v>108250</v>
      </c>
      <c r="H18" s="13">
        <v>204478</v>
      </c>
      <c r="I18" s="13">
        <v>65591</v>
      </c>
      <c r="J18" s="11">
        <f t="shared" si="2"/>
        <v>740722</v>
      </c>
    </row>
    <row r="19" spans="1:10" ht="17.25" customHeight="1">
      <c r="A19" s="12" t="s">
        <v>27</v>
      </c>
      <c r="B19" s="13">
        <v>26798</v>
      </c>
      <c r="C19" s="13">
        <v>31105</v>
      </c>
      <c r="D19" s="13">
        <v>28183</v>
      </c>
      <c r="E19" s="13">
        <v>21955</v>
      </c>
      <c r="F19" s="13">
        <v>19115</v>
      </c>
      <c r="G19" s="13">
        <v>34950</v>
      </c>
      <c r="H19" s="13">
        <v>52291</v>
      </c>
      <c r="I19" s="13">
        <v>21180</v>
      </c>
      <c r="J19" s="11">
        <f t="shared" si="2"/>
        <v>235577</v>
      </c>
    </row>
    <row r="20" spans="1:10" ht="17.25" customHeight="1">
      <c r="A20" s="16" t="s">
        <v>28</v>
      </c>
      <c r="B20" s="13">
        <v>40130</v>
      </c>
      <c r="C20" s="13">
        <v>62051</v>
      </c>
      <c r="D20" s="13">
        <v>72414</v>
      </c>
      <c r="E20" s="13">
        <v>57348</v>
      </c>
      <c r="F20" s="13">
        <v>45005</v>
      </c>
      <c r="G20" s="13">
        <v>59242</v>
      </c>
      <c r="H20" s="13">
        <v>63139</v>
      </c>
      <c r="I20" s="13">
        <v>31225</v>
      </c>
      <c r="J20" s="11">
        <f t="shared" si="2"/>
        <v>430554</v>
      </c>
    </row>
    <row r="21" spans="1:10" ht="17.25" customHeight="1">
      <c r="A21" s="12" t="s">
        <v>29</v>
      </c>
      <c r="B21" s="13">
        <f>ROUND(B$20*0.57,0)</f>
        <v>22874</v>
      </c>
      <c r="C21" s="13">
        <f>ROUND(C$20*0.57,0)</f>
        <v>35369</v>
      </c>
      <c r="D21" s="13">
        <f t="shared" ref="D21:I21" si="6">ROUND(D$20*0.57,0)</f>
        <v>41276</v>
      </c>
      <c r="E21" s="13">
        <f t="shared" si="6"/>
        <v>32688</v>
      </c>
      <c r="F21" s="13">
        <f t="shared" si="6"/>
        <v>25653</v>
      </c>
      <c r="G21" s="13">
        <f t="shared" si="6"/>
        <v>33768</v>
      </c>
      <c r="H21" s="13">
        <f t="shared" si="6"/>
        <v>35989</v>
      </c>
      <c r="I21" s="13">
        <f t="shared" si="6"/>
        <v>17798</v>
      </c>
      <c r="J21" s="11">
        <f t="shared" si="2"/>
        <v>245415</v>
      </c>
    </row>
    <row r="22" spans="1:10" ht="17.25" customHeight="1">
      <c r="A22" s="12" t="s">
        <v>30</v>
      </c>
      <c r="B22" s="13">
        <f>ROUND(B$20*0.43,0)</f>
        <v>17256</v>
      </c>
      <c r="C22" s="13">
        <f t="shared" ref="C22:I22" si="7">ROUND(C$20*0.43,0)</f>
        <v>26682</v>
      </c>
      <c r="D22" s="13">
        <f t="shared" si="7"/>
        <v>31138</v>
      </c>
      <c r="E22" s="13">
        <f t="shared" si="7"/>
        <v>24660</v>
      </c>
      <c r="F22" s="13">
        <f t="shared" si="7"/>
        <v>19352</v>
      </c>
      <c r="G22" s="13">
        <f t="shared" si="7"/>
        <v>25474</v>
      </c>
      <c r="H22" s="13">
        <f t="shared" si="7"/>
        <v>27150</v>
      </c>
      <c r="I22" s="13">
        <f t="shared" si="7"/>
        <v>13427</v>
      </c>
      <c r="J22" s="11">
        <f t="shared" si="2"/>
        <v>185139</v>
      </c>
    </row>
    <row r="23" spans="1:10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8209</v>
      </c>
      <c r="J23" s="11">
        <f t="shared" si="2"/>
        <v>8209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36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2.7216329999999997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38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98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7558.05</v>
      </c>
      <c r="J31" s="24">
        <f t="shared" ref="J31:J71" si="9">SUM(B31:I31)</f>
        <v>7558.05</v>
      </c>
    </row>
    <row r="32" spans="1:10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1382402.6400000001</v>
      </c>
      <c r="C43" s="23">
        <f t="shared" ref="C43:I43" si="10">+C44+C52</f>
        <v>1960309.03</v>
      </c>
      <c r="D43" s="23">
        <f t="shared" si="10"/>
        <v>1942484.66</v>
      </c>
      <c r="E43" s="23">
        <f t="shared" si="10"/>
        <v>1425403.23</v>
      </c>
      <c r="F43" s="23">
        <f t="shared" si="10"/>
        <v>1239495.3</v>
      </c>
      <c r="G43" s="23">
        <f t="shared" si="10"/>
        <v>1920375.1400000001</v>
      </c>
      <c r="H43" s="23">
        <f t="shared" si="10"/>
        <v>2542020.06</v>
      </c>
      <c r="I43" s="23">
        <f t="shared" si="10"/>
        <v>1275347.79</v>
      </c>
      <c r="J43" s="23">
        <f t="shared" si="9"/>
        <v>13687837.850000001</v>
      </c>
    </row>
    <row r="44" spans="1:10" ht="17.25" customHeight="1">
      <c r="A44" s="16" t="s">
        <v>51</v>
      </c>
      <c r="B44" s="24">
        <f>SUM(B45:B51)</f>
        <v>1367431.52</v>
      </c>
      <c r="C44" s="24">
        <f t="shared" ref="C44:J44" si="11">SUM(C45:C51)</f>
        <v>1939945.56</v>
      </c>
      <c r="D44" s="24">
        <f t="shared" si="11"/>
        <v>1922142.89</v>
      </c>
      <c r="E44" s="24">
        <f t="shared" si="11"/>
        <v>1405135.57</v>
      </c>
      <c r="F44" s="24">
        <f t="shared" si="11"/>
        <v>1220223.3</v>
      </c>
      <c r="G44" s="24">
        <f t="shared" si="11"/>
        <v>1902418.11</v>
      </c>
      <c r="H44" s="24">
        <f t="shared" si="11"/>
        <v>2516854.5699999998</v>
      </c>
      <c r="I44" s="24">
        <f t="shared" si="11"/>
        <v>1262004.3400000001</v>
      </c>
      <c r="J44" s="24">
        <f t="shared" si="11"/>
        <v>13536155.859999999</v>
      </c>
    </row>
    <row r="45" spans="1:10" ht="17.25" customHeight="1">
      <c r="A45" s="37" t="s">
        <v>52</v>
      </c>
      <c r="B45" s="24">
        <f t="shared" ref="B45:I45" si="12">ROUND(B26*B7,2)</f>
        <v>1367431.52</v>
      </c>
      <c r="C45" s="24">
        <f t="shared" si="12"/>
        <v>1935643.24</v>
      </c>
      <c r="D45" s="24">
        <f t="shared" si="12"/>
        <v>1922142.89</v>
      </c>
      <c r="E45" s="24">
        <f t="shared" si="12"/>
        <v>1374967.55</v>
      </c>
      <c r="F45" s="24">
        <f t="shared" si="12"/>
        <v>1220223.3</v>
      </c>
      <c r="G45" s="24">
        <f t="shared" si="12"/>
        <v>1902418.11</v>
      </c>
      <c r="H45" s="24">
        <f t="shared" si="12"/>
        <v>2516854.5699999998</v>
      </c>
      <c r="I45" s="24">
        <f t="shared" si="12"/>
        <v>1254446.29</v>
      </c>
      <c r="J45" s="24">
        <f t="shared" si="9"/>
        <v>13494127.469999999</v>
      </c>
    </row>
    <row r="46" spans="1:10" ht="17.25" customHeight="1">
      <c r="A46" s="37" t="s">
        <v>53</v>
      </c>
      <c r="B46" s="20">
        <v>0</v>
      </c>
      <c r="C46" s="24">
        <f>ROUND(C27*C7,2)</f>
        <v>4302.32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4302.32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41216.5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41216.5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-11048.48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-11048.48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7558.05</v>
      </c>
      <c r="J49" s="24">
        <f>SUM(B49:I49)</f>
        <v>7558.05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3">+B57+B64+B86+B87</f>
        <v>-329772.91000000003</v>
      </c>
      <c r="C56" s="38">
        <f t="shared" si="13"/>
        <v>-320071.64999999997</v>
      </c>
      <c r="D56" s="38">
        <f t="shared" si="13"/>
        <v>-208426.44</v>
      </c>
      <c r="E56" s="38">
        <f t="shared" si="13"/>
        <v>-285042.77999999997</v>
      </c>
      <c r="F56" s="38">
        <f t="shared" si="13"/>
        <v>-465520.25</v>
      </c>
      <c r="G56" s="38">
        <f t="shared" si="13"/>
        <v>-441082.94999999995</v>
      </c>
      <c r="H56" s="38">
        <f t="shared" si="13"/>
        <v>-307045.33999999997</v>
      </c>
      <c r="I56" s="38">
        <f t="shared" si="13"/>
        <v>-276845.91000000003</v>
      </c>
      <c r="J56" s="38">
        <f t="shared" si="9"/>
        <v>-2633808.23</v>
      </c>
    </row>
    <row r="57" spans="1:10" ht="18.75" customHeight="1">
      <c r="A57" s="16" t="s">
        <v>96</v>
      </c>
      <c r="B57" s="38">
        <f t="shared" ref="B57:I57" si="14">B58+B59+B60+B61+B62+B63</f>
        <v>-248049.64</v>
      </c>
      <c r="C57" s="38">
        <f t="shared" si="14"/>
        <v>-202462.61</v>
      </c>
      <c r="D57" s="38">
        <f t="shared" si="14"/>
        <v>-189720.47</v>
      </c>
      <c r="E57" s="38">
        <f t="shared" si="14"/>
        <v>-114306</v>
      </c>
      <c r="F57" s="38">
        <f t="shared" si="14"/>
        <v>-241023.57</v>
      </c>
      <c r="G57" s="38">
        <f t="shared" si="14"/>
        <v>-257624.8</v>
      </c>
      <c r="H57" s="38">
        <f t="shared" si="14"/>
        <v>-254451.65</v>
      </c>
      <c r="I57" s="38">
        <f t="shared" si="14"/>
        <v>-163338</v>
      </c>
      <c r="J57" s="38">
        <f t="shared" si="9"/>
        <v>-1670976.74</v>
      </c>
    </row>
    <row r="58" spans="1:10" ht="18.75" customHeight="1">
      <c r="A58" s="12" t="s">
        <v>97</v>
      </c>
      <c r="B58" s="38">
        <f>-ROUND(B9*$D$3,2)</f>
        <v>-140490</v>
      </c>
      <c r="C58" s="38">
        <f t="shared" ref="C58:I58" si="15">-ROUND(C9*$D$3,2)</f>
        <v>-192585</v>
      </c>
      <c r="D58" s="38">
        <f t="shared" si="15"/>
        <v>-163938</v>
      </c>
      <c r="E58" s="38">
        <f t="shared" si="15"/>
        <v>-114306</v>
      </c>
      <c r="F58" s="38">
        <f t="shared" si="15"/>
        <v>-120687</v>
      </c>
      <c r="G58" s="38">
        <f t="shared" si="15"/>
        <v>-151965</v>
      </c>
      <c r="H58" s="38">
        <f t="shared" si="15"/>
        <v>-174789</v>
      </c>
      <c r="I58" s="38">
        <f t="shared" si="15"/>
        <v>-163338</v>
      </c>
      <c r="J58" s="38">
        <f t="shared" si="9"/>
        <v>-1222098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1">
        <v>-2298</v>
      </c>
      <c r="C60" s="51">
        <v>-1257</v>
      </c>
      <c r="D60" s="51">
        <v>-951</v>
      </c>
      <c r="E60" s="20">
        <v>0</v>
      </c>
      <c r="F60" s="51">
        <v>-1845</v>
      </c>
      <c r="G60" s="51">
        <v>-1044</v>
      </c>
      <c r="H60" s="51">
        <v>-729</v>
      </c>
      <c r="I60" s="20">
        <v>0</v>
      </c>
      <c r="J60" s="38">
        <f t="shared" si="9"/>
        <v>-8124</v>
      </c>
    </row>
    <row r="61" spans="1:10" ht="18.75" customHeight="1">
      <c r="A61" s="12" t="s">
        <v>63</v>
      </c>
      <c r="B61" s="51">
        <v>-798</v>
      </c>
      <c r="C61" s="51">
        <v>-855</v>
      </c>
      <c r="D61" s="51">
        <v>-354</v>
      </c>
      <c r="E61" s="20">
        <v>0</v>
      </c>
      <c r="F61" s="51">
        <v>-798</v>
      </c>
      <c r="G61" s="51">
        <v>-303</v>
      </c>
      <c r="H61" s="51">
        <v>-84</v>
      </c>
      <c r="I61" s="20">
        <v>0</v>
      </c>
      <c r="J61" s="38">
        <f t="shared" si="9"/>
        <v>-3192</v>
      </c>
    </row>
    <row r="62" spans="1:10" ht="18.75" customHeight="1">
      <c r="A62" s="12" t="s">
        <v>64</v>
      </c>
      <c r="B62" s="51">
        <v>-104239.64</v>
      </c>
      <c r="C62" s="51">
        <v>-7737.61</v>
      </c>
      <c r="D62" s="51">
        <v>-24421.47</v>
      </c>
      <c r="E62" s="20">
        <v>0</v>
      </c>
      <c r="F62" s="51">
        <v>-117609.57</v>
      </c>
      <c r="G62" s="51">
        <v>-104312.8</v>
      </c>
      <c r="H62" s="51">
        <v>-78849.649999999994</v>
      </c>
      <c r="I62" s="20">
        <v>0</v>
      </c>
      <c r="J62" s="38">
        <f>SUM(B62:I62)</f>
        <v>-437170.74</v>
      </c>
    </row>
    <row r="63" spans="1:10" ht="18.75" customHeight="1">
      <c r="A63" s="12" t="s">
        <v>65</v>
      </c>
      <c r="B63" s="51">
        <v>-224</v>
      </c>
      <c r="C63" s="51">
        <v>-28</v>
      </c>
      <c r="D63" s="20">
        <v>-56</v>
      </c>
      <c r="E63" s="20">
        <v>0</v>
      </c>
      <c r="F63" s="20">
        <v>-84</v>
      </c>
      <c r="G63" s="20">
        <v>0</v>
      </c>
      <c r="H63" s="20">
        <v>0</v>
      </c>
      <c r="I63" s="20">
        <v>0</v>
      </c>
      <c r="J63" s="38">
        <f t="shared" si="9"/>
        <v>-392</v>
      </c>
    </row>
    <row r="64" spans="1:10" ht="18.75" customHeight="1">
      <c r="A64" s="16" t="s">
        <v>101</v>
      </c>
      <c r="B64" s="51">
        <f>SUM(B65:B85)</f>
        <v>-81723.27</v>
      </c>
      <c r="C64" s="51">
        <f t="shared" ref="C64:I64" si="16">SUM(C65:C85)</f>
        <v>-117609.04</v>
      </c>
      <c r="D64" s="51">
        <f t="shared" si="16"/>
        <v>-18705.97</v>
      </c>
      <c r="E64" s="51">
        <f t="shared" si="16"/>
        <v>-110321.76999999999</v>
      </c>
      <c r="F64" s="51">
        <f t="shared" si="16"/>
        <v>-224496.68</v>
      </c>
      <c r="G64" s="51">
        <f t="shared" si="16"/>
        <v>-183458.15</v>
      </c>
      <c r="H64" s="51">
        <f t="shared" si="16"/>
        <v>-52593.69</v>
      </c>
      <c r="I64" s="51">
        <f t="shared" si="16"/>
        <v>-113507.91</v>
      </c>
      <c r="J64" s="38">
        <f t="shared" si="9"/>
        <v>-902416.4800000001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9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9"/>
        <v>-40000</v>
      </c>
    </row>
    <row r="69" spans="1:10" ht="18.75" customHeight="1">
      <c r="A69" s="37" t="s">
        <v>70</v>
      </c>
      <c r="B69" s="38">
        <v>-12835.55</v>
      </c>
      <c r="C69" s="38">
        <v>-18633.09</v>
      </c>
      <c r="D69" s="38">
        <v>-17614.61</v>
      </c>
      <c r="E69" s="38">
        <v>-13632.06</v>
      </c>
      <c r="F69" s="38">
        <v>-12352.42</v>
      </c>
      <c r="G69" s="38">
        <v>-16974.79</v>
      </c>
      <c r="H69" s="38">
        <v>-25866.959999999999</v>
      </c>
      <c r="I69" s="38">
        <v>-12665.81</v>
      </c>
      <c r="J69" s="52">
        <f t="shared" si="9"/>
        <v>-130575.28999999998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38">
        <v>-68887.72</v>
      </c>
      <c r="C71" s="38">
        <v>-98773.04</v>
      </c>
      <c r="D71" s="20">
        <v>0</v>
      </c>
      <c r="E71" s="20">
        <v>0</v>
      </c>
      <c r="F71" s="38">
        <v>-210660.96</v>
      </c>
      <c r="G71" s="38">
        <v>-166102.71</v>
      </c>
      <c r="H71" s="38">
        <v>-26703.119999999999</v>
      </c>
      <c r="I71" s="38">
        <v>-100842.1</v>
      </c>
      <c r="J71" s="52">
        <f t="shared" si="9"/>
        <v>-671969.64999999991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99</v>
      </c>
      <c r="B80" s="20">
        <v>0</v>
      </c>
      <c r="C80" s="20">
        <v>0</v>
      </c>
      <c r="D80" s="20">
        <v>0</v>
      </c>
      <c r="E80" s="38">
        <v>-54399.88</v>
      </c>
      <c r="F80" s="20">
        <v>0</v>
      </c>
      <c r="G80" s="20">
        <v>0</v>
      </c>
      <c r="H80" s="20">
        <v>0</v>
      </c>
      <c r="I80" s="20">
        <v>0</v>
      </c>
      <c r="J80" s="52">
        <f>SUM(B80:I80)</f>
        <v>-54399.88</v>
      </c>
    </row>
    <row r="81" spans="1:12" ht="18.75" customHeight="1">
      <c r="A81" s="12" t="s">
        <v>102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-500</v>
      </c>
    </row>
    <row r="82" spans="1:12" ht="18.75" customHeight="1">
      <c r="A82" s="12" t="s">
        <v>103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2" ht="18.75" customHeight="1">
      <c r="A83" s="12" t="s">
        <v>110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2" ht="18.75" customHeight="1">
      <c r="A84" s="12" t="s">
        <v>111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2" ht="18.75" customHeight="1">
      <c r="A85" s="12" t="s">
        <v>112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2" ht="18.75" customHeight="1">
      <c r="A86" s="16" t="s">
        <v>116</v>
      </c>
      <c r="B86" s="20">
        <v>0</v>
      </c>
      <c r="C86" s="20">
        <v>0</v>
      </c>
      <c r="D86" s="20">
        <v>0</v>
      </c>
      <c r="E86" s="38">
        <v>-60415.01</v>
      </c>
      <c r="F86" s="20">
        <v>0</v>
      </c>
      <c r="G86" s="20">
        <v>0</v>
      </c>
      <c r="H86" s="20">
        <v>0</v>
      </c>
      <c r="I86" s="20">
        <v>0</v>
      </c>
      <c r="J86" s="52">
        <f>SUM(B86:I86)</f>
        <v>-60415.01</v>
      </c>
    </row>
    <row r="87" spans="1:12" ht="18.75" customHeight="1">
      <c r="A87" s="16" t="s">
        <v>109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2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2" ht="18.75" customHeight="1">
      <c r="A89" s="16" t="s">
        <v>105</v>
      </c>
      <c r="B89" s="25">
        <f t="shared" ref="B89:I89" si="17">+B90+B91</f>
        <v>1052629.73</v>
      </c>
      <c r="C89" s="25">
        <f t="shared" si="17"/>
        <v>1640237.3800000001</v>
      </c>
      <c r="D89" s="25">
        <f t="shared" si="17"/>
        <v>1734058.22</v>
      </c>
      <c r="E89" s="25">
        <f t="shared" si="17"/>
        <v>1140360.45</v>
      </c>
      <c r="F89" s="25">
        <f t="shared" si="17"/>
        <v>773975.05</v>
      </c>
      <c r="G89" s="25">
        <f t="shared" si="17"/>
        <v>1479292.1900000002</v>
      </c>
      <c r="H89" s="25">
        <f t="shared" si="17"/>
        <v>2234974.7200000002</v>
      </c>
      <c r="I89" s="25">
        <f t="shared" si="17"/>
        <v>998501.88</v>
      </c>
      <c r="J89" s="52">
        <f>SUM(B89:I89)</f>
        <v>11054029.620000001</v>
      </c>
      <c r="L89" s="57"/>
    </row>
    <row r="90" spans="1:12" ht="18.75" customHeight="1">
      <c r="A90" s="16" t="s">
        <v>104</v>
      </c>
      <c r="B90" s="25">
        <f t="shared" ref="B90:I90" si="18">+B44+B57+B64+B86</f>
        <v>1037658.6099999999</v>
      </c>
      <c r="C90" s="25">
        <f t="shared" si="18"/>
        <v>1619873.9100000001</v>
      </c>
      <c r="D90" s="25">
        <f t="shared" si="18"/>
        <v>1713716.45</v>
      </c>
      <c r="E90" s="25">
        <f t="shared" si="18"/>
        <v>1120092.79</v>
      </c>
      <c r="F90" s="25">
        <f t="shared" si="18"/>
        <v>754703.05</v>
      </c>
      <c r="G90" s="25">
        <f t="shared" si="18"/>
        <v>1461335.1600000001</v>
      </c>
      <c r="H90" s="25">
        <f t="shared" si="18"/>
        <v>2209809.23</v>
      </c>
      <c r="I90" s="25">
        <f t="shared" si="18"/>
        <v>985158.43</v>
      </c>
      <c r="J90" s="52">
        <f>SUM(B90:I90)</f>
        <v>10902347.629999999</v>
      </c>
    </row>
    <row r="91" spans="1:12" ht="18.75" customHeight="1">
      <c r="A91" s="16" t="s">
        <v>108</v>
      </c>
      <c r="B91" s="25">
        <f t="shared" ref="B91:I91" si="19">IF(+B52+B87+B92&lt;0,0,(B52+B87+B92))</f>
        <v>14971.12</v>
      </c>
      <c r="C91" s="25">
        <f t="shared" si="19"/>
        <v>20363.47</v>
      </c>
      <c r="D91" s="25">
        <f t="shared" si="19"/>
        <v>20341.77</v>
      </c>
      <c r="E91" s="25">
        <f t="shared" si="19"/>
        <v>20267.66</v>
      </c>
      <c r="F91" s="25">
        <f t="shared" si="19"/>
        <v>19272</v>
      </c>
      <c r="G91" s="25">
        <f t="shared" si="19"/>
        <v>17957.03</v>
      </c>
      <c r="H91" s="25">
        <f t="shared" si="19"/>
        <v>25165.49</v>
      </c>
      <c r="I91" s="25">
        <f t="shared" si="19"/>
        <v>13343.45</v>
      </c>
      <c r="J91" s="52">
        <f>SUM(B91:I91)</f>
        <v>151681.99000000002</v>
      </c>
    </row>
    <row r="92" spans="1:12" ht="18" customHeight="1">
      <c r="A92" s="16" t="s">
        <v>106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2" ht="18.75" customHeight="1">
      <c r="A93" s="16" t="s">
        <v>107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2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2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2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11054029.630000001</v>
      </c>
    </row>
    <row r="98" spans="1:10" ht="18.75" customHeight="1">
      <c r="A98" s="27" t="s">
        <v>82</v>
      </c>
      <c r="B98" s="28">
        <v>139379.13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20">SUM(B98:I98)</f>
        <v>139379.13</v>
      </c>
    </row>
    <row r="99" spans="1:10" ht="18.75" customHeight="1">
      <c r="A99" s="27" t="s">
        <v>83</v>
      </c>
      <c r="B99" s="28">
        <v>913250.6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913250.6</v>
      </c>
    </row>
    <row r="100" spans="1:10" ht="18.75" customHeight="1">
      <c r="A100" s="27" t="s">
        <v>84</v>
      </c>
      <c r="B100" s="44">
        <v>0</v>
      </c>
      <c r="C100" s="28">
        <f>+C89</f>
        <v>1640237.3800000001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1640237.3800000001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1734058.22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1734058.22</v>
      </c>
    </row>
    <row r="102" spans="1:10" ht="18.75" customHeight="1">
      <c r="A102" s="27" t="s">
        <v>118</v>
      </c>
      <c r="B102" s="44">
        <v>0</v>
      </c>
      <c r="C102" s="44">
        <v>0</v>
      </c>
      <c r="D102" s="44">
        <v>0</v>
      </c>
      <c r="E102" s="28">
        <v>87591.26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87591.26</v>
      </c>
    </row>
    <row r="103" spans="1:10" ht="18.75" customHeight="1">
      <c r="A103" s="27" t="s">
        <v>119</v>
      </c>
      <c r="B103" s="44">
        <v>0</v>
      </c>
      <c r="C103" s="44">
        <v>0</v>
      </c>
      <c r="D103" s="44">
        <v>0</v>
      </c>
      <c r="E103" s="28">
        <v>1037199.9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1037199.9</v>
      </c>
    </row>
    <row r="104" spans="1:10" ht="18.75" customHeight="1">
      <c r="A104" s="27" t="s">
        <v>120</v>
      </c>
      <c r="B104" s="44">
        <v>0</v>
      </c>
      <c r="C104" s="44">
        <v>0</v>
      </c>
      <c r="D104" s="44">
        <v>0</v>
      </c>
      <c r="E104" s="28">
        <v>15569.29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15569.29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773975.05</v>
      </c>
      <c r="G105" s="44">
        <v>0</v>
      </c>
      <c r="H105" s="44">
        <v>0</v>
      </c>
      <c r="I105" s="44">
        <v>0</v>
      </c>
      <c r="J105" s="45">
        <f t="shared" si="20"/>
        <v>773975.05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188976.32</v>
      </c>
      <c r="H106" s="44">
        <v>0</v>
      </c>
      <c r="I106" s="44">
        <v>0</v>
      </c>
      <c r="J106" s="45">
        <f t="shared" si="20"/>
        <v>188976.32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256382.88</v>
      </c>
      <c r="H107" s="44">
        <v>0</v>
      </c>
      <c r="I107" s="44">
        <v>0</v>
      </c>
      <c r="J107" s="45">
        <f t="shared" si="20"/>
        <v>256382.88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360556.02</v>
      </c>
      <c r="H108" s="44">
        <v>0</v>
      </c>
      <c r="I108" s="44">
        <v>0</v>
      </c>
      <c r="J108" s="45">
        <f t="shared" si="20"/>
        <v>360556.02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673376.97</v>
      </c>
      <c r="H109" s="44">
        <v>0</v>
      </c>
      <c r="I109" s="44">
        <v>0</v>
      </c>
      <c r="J109" s="45">
        <f t="shared" si="20"/>
        <v>673376.97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658926.65</v>
      </c>
      <c r="I110" s="44">
        <v>0</v>
      </c>
      <c r="J110" s="45">
        <f t="shared" si="20"/>
        <v>658926.65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52040.93</v>
      </c>
      <c r="I111" s="44">
        <v>0</v>
      </c>
      <c r="J111" s="45">
        <f t="shared" si="20"/>
        <v>52040.93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377173.9</v>
      </c>
      <c r="I112" s="44">
        <v>0</v>
      </c>
      <c r="J112" s="45">
        <f t="shared" si="20"/>
        <v>377173.9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285661.39</v>
      </c>
      <c r="I113" s="44">
        <v>0</v>
      </c>
      <c r="J113" s="45">
        <f t="shared" si="20"/>
        <v>285661.39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861171.86</v>
      </c>
      <c r="I114" s="44">
        <v>0</v>
      </c>
      <c r="J114" s="45">
        <f t="shared" si="20"/>
        <v>861171.86</v>
      </c>
    </row>
    <row r="115" spans="1:10" ht="18.75" customHeight="1">
      <c r="A115" s="27" t="s">
        <v>114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365605.14</v>
      </c>
      <c r="J115" s="45">
        <f t="shared" si="20"/>
        <v>365605.14</v>
      </c>
    </row>
    <row r="116" spans="1:10" ht="18.75" customHeight="1">
      <c r="A116" s="29" t="s">
        <v>115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632896.74</v>
      </c>
      <c r="J116" s="48">
        <f t="shared" si="20"/>
        <v>632896.74</v>
      </c>
    </row>
    <row r="117" spans="1:10" ht="18.75" customHeight="1">
      <c r="A117" s="58" t="s">
        <v>117</v>
      </c>
      <c r="B117" s="55"/>
      <c r="C117" s="55"/>
      <c r="D117" s="55"/>
      <c r="E117" s="55"/>
      <c r="F117" s="55"/>
      <c r="G117" s="55"/>
      <c r="H117" s="55"/>
      <c r="I117" s="55"/>
      <c r="J117" s="56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2013-11-06T18:44:56Z</dcterms:modified>
</cp:coreProperties>
</file>