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86" i="8"/>
  <c r="B9" l="1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0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6"/>
  <c r="J117"/>
  <c r="I8" l="1"/>
  <c r="I7" s="1"/>
  <c r="I45" s="1"/>
  <c r="I44" s="1"/>
  <c r="G8"/>
  <c r="G7" s="1"/>
  <c r="G45" s="1"/>
  <c r="G44" s="1"/>
  <c r="E8"/>
  <c r="E7" s="1"/>
  <c r="C8"/>
  <c r="C7" s="1"/>
  <c r="H8"/>
  <c r="H7" s="1"/>
  <c r="H45" s="1"/>
  <c r="H44" s="1"/>
  <c r="H90" s="1"/>
  <c r="H89" s="1"/>
  <c r="F8"/>
  <c r="F7" s="1"/>
  <c r="F45" s="1"/>
  <c r="F44" s="1"/>
  <c r="D8"/>
  <c r="D7" s="1"/>
  <c r="D45" s="1"/>
  <c r="D44" s="1"/>
  <c r="D90" s="1"/>
  <c r="D89" s="1"/>
  <c r="D101" s="1"/>
  <c r="J101" s="1"/>
  <c r="B8"/>
  <c r="C56"/>
  <c r="H56"/>
  <c r="D56"/>
  <c r="I56"/>
  <c r="G56"/>
  <c r="E56"/>
  <c r="J64"/>
  <c r="F56"/>
  <c r="J57"/>
  <c r="B56"/>
  <c r="H43"/>
  <c r="F43"/>
  <c r="F90"/>
  <c r="F89" s="1"/>
  <c r="F106" s="1"/>
  <c r="J106" s="1"/>
  <c r="D43"/>
  <c r="J8"/>
  <c r="J7" s="1"/>
  <c r="B7"/>
  <c r="B45" s="1"/>
  <c r="I90"/>
  <c r="I89" s="1"/>
  <c r="I43"/>
  <c r="G90"/>
  <c r="G89" s="1"/>
  <c r="G43"/>
  <c r="E48"/>
  <c r="J48" s="1"/>
  <c r="E45"/>
  <c r="C45"/>
  <c r="C46"/>
  <c r="J46" s="1"/>
  <c r="J9"/>
  <c r="E44" l="1"/>
  <c r="E43" s="1"/>
  <c r="J56"/>
  <c r="E90"/>
  <c r="E89" s="1"/>
  <c r="C44"/>
  <c r="J45"/>
  <c r="J44" s="1"/>
  <c r="B44"/>
  <c r="B43" l="1"/>
  <c r="B90"/>
  <c r="C90"/>
  <c r="C89" s="1"/>
  <c r="C100" s="1"/>
  <c r="J100" s="1"/>
  <c r="J97" s="1"/>
  <c r="C43"/>
  <c r="J43" l="1"/>
  <c r="B89"/>
  <c r="J89" s="1"/>
  <c r="J90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<sst xmlns="http://schemas.openxmlformats.org/spreadsheetml/2006/main" count="123" uniqueCount="123">
  <si>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</si>
  <si>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</si>
  <si>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</si>
  <si>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</si>
  <si>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</si>
  <si>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</si>
  <si>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</si>
  <si>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</si>
  <si>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</si>
  <si>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</si>
  <si>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</si>
  <si>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</si>
  <si>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</si>
  <si>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</si>
  <si>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</si>
  <si>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</si>
  <si>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</si>
  <si>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</si>
  <si>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</si>
  <si>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</si>
  <si>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</si>
  <si>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</si>
  <si>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</si>
  <si>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</si>
  <si>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</si>
  <si>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</si>
  <si>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</si>
  <si>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</si>
  <si>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</si>
  <si>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</si>
  <si>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</si>
  <si>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</si>
  <si>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</si>
  <si>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</si>
  <si>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</si>
  <si>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</si>
  <si>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</si>
  <si>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</si>
  <si>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</si>
  <si>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</si>
  <si>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</si>
  <si>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</si>
  <si>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</si>
  <si>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</si>
  <si>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</si>
  <si>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</si>
  <si>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</si>
  <si>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</si>
  <si>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</si>
  <si>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</si>
  <si>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</si>
  <si>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</si>
  <si>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</si>
  <si>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</si>
  <si>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</si>
  <si>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</si>
  <si>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</si>
  <si>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</si>
  <si>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</si>
  <si>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</si>
  <si>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</si>
  <si>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</si>
  <si>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</si>
  <si>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</si>
  <si>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</si>
  <si>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</si>
  <si>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</si>
  <si>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</si>
  <si>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</si>
  <si>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</si>
  <si>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</si>
  <si>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</si>
  <si>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</si>
  <si>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</si>
  <si>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</si>
  <si>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</si>
  <si>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</si>
  <si>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</si>
  <si>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</si>
  <si>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</si>
  <si>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</si>
  <si>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</si>
  <si>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</si>
  <si>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</si>
  <si>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</si>
  <si>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</si>
  <si>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</si>
  <si>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</si>
  <si>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</si>
  <si>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</si>
  <si>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</si>
  <si>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</si>
  <si>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</si>
  <si>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</si>
  <si>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</si>
  <si>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</si>
  <si>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</si>
  <si>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</si>
  <si>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</si>
  <si>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</si>
  <si>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</si>
  <si>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</si>
  <si>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</si>
  <si>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</si>
  <si>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</si>
  <si>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</si>
  <si>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</si>
  <si>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</si>
  <si>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</si>
  <si>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</si>
  <si>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</si>
  <si>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</si>
  <si>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</si>
  <si>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</si>
  <si>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</si>
  <si>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</si>
  <si>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</si>
  <si>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</si>
  <si>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OPERAÇÃO 02/10/13 - VENCIMENTO 09/10/13</t>
  </si>
  <si>
    <t>6.3. Revisão de Remuneração pelo Transporte Coletivo (1)</t>
  </si>
  <si>
    <t>Nota: (1) Revisão da tarifa de remuneração em função da desoneração da folha de pagamento e PIS/COFINS e do reajuste contratual pela cesta de índices. - Período de 04 a 10/09/13.</t>
  </si>
  <si>
    <t>8.19. Viação Gato Preto Ltda.</t>
  </si>
  <si>
    <t>8.20. Transpass Transp. de Pass. Ltda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</si>
</sst>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6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603510</v>
      </c>
      <c r="C7" s="9">
        <f t="shared" si="0"/>
        <v>754000</v>
      </c>
      <c r="D7" s="9">
        <f t="shared" si="0"/>
        <v>692983</v>
      </c>
      <c r="E7" s="9">
        <f t="shared" si="0"/>
        <v>513542</v>
      </c>
      <c r="F7" s="9">
        <f t="shared" si="0"/>
        <v>533914</v>
      </c>
      <c r="G7" s="9">
        <f t="shared" si="0"/>
        <v>782386</v>
      </c>
      <c r="H7" s="9">
        <f t="shared" si="0"/>
        <v>1207628</v>
      </c>
      <c r="I7" s="9">
        <f t="shared" si="0"/>
        <v>555080</v>
      </c>
      <c r="J7" s="9">
        <f t="shared" si="0"/>
        <v>5643043</v>
      </c>
    </row>
    <row r="8" spans="1:10" ht="17.25" customHeight="1">
      <c r="A8" s="10" t="s">
        <v>34</v>
      </c>
      <c r="B8" s="11">
        <f>B9+B12</f>
        <v>356196</v>
      </c>
      <c r="C8" s="11">
        <f t="shared" ref="C8:I8" si="1">C9+C12</f>
        <v>458794</v>
      </c>
      <c r="D8" s="11">
        <f t="shared" si="1"/>
        <v>402433</v>
      </c>
      <c r="E8" s="11">
        <f t="shared" si="1"/>
        <v>287175</v>
      </c>
      <c r="F8" s="11">
        <f t="shared" si="1"/>
        <v>315647</v>
      </c>
      <c r="G8" s="11">
        <f t="shared" si="1"/>
        <v>440830</v>
      </c>
      <c r="H8" s="11">
        <f t="shared" si="1"/>
        <v>653526</v>
      </c>
      <c r="I8" s="11">
        <f t="shared" si="1"/>
        <v>339872</v>
      </c>
      <c r="J8" s="11">
        <f t="shared" ref="J8:J23" si="2">SUM(B8:I8)</f>
        <v>3254473</v>
      </c>
    </row>
    <row r="9" spans="1:10" ht="17.25" customHeight="1">
      <c r="A9" s="15" t="s">
        <v>19</v>
      </c>
      <c r="B9" s="13">
        <f>+B10+B11</f>
        <v>43675</v>
      </c>
      <c r="C9" s="13">
        <f t="shared" ref="C9:I9" si="3">+C10+C11</f>
        <v>59399</v>
      </c>
      <c r="D9" s="13">
        <f t="shared" si="3"/>
        <v>48683</v>
      </c>
      <c r="E9" s="13">
        <f t="shared" si="3"/>
        <v>34723</v>
      </c>
      <c r="F9" s="13">
        <f t="shared" si="3"/>
        <v>38276</v>
      </c>
      <c r="G9" s="13">
        <f t="shared" si="3"/>
        <v>47959</v>
      </c>
      <c r="H9" s="13">
        <f t="shared" si="3"/>
        <v>56188</v>
      </c>
      <c r="I9" s="13">
        <f t="shared" si="3"/>
        <v>52340</v>
      </c>
      <c r="J9" s="11">
        <f t="shared" si="2"/>
        <v>381243</v>
      </c>
    </row>
    <row r="10" spans="1:10" ht="17.25" customHeight="1">
      <c r="A10" s="31" t="s">
        <v>20</v>
      </c>
      <c r="B10" s="13">
        <v>42037</v>
      </c>
      <c r="C10" s="13">
        <v>54586</v>
      </c>
      <c r="D10" s="13">
        <v>40938</v>
      </c>
      <c r="E10" s="13">
        <v>29923</v>
      </c>
      <c r="F10" s="13">
        <v>36742</v>
      </c>
      <c r="G10" s="13">
        <v>43261</v>
      </c>
      <c r="H10" s="13">
        <v>51079</v>
      </c>
      <c r="I10" s="13">
        <v>50843</v>
      </c>
      <c r="J10" s="11">
        <f>SUM(B10:I10)</f>
        <v>349409</v>
      </c>
    </row>
    <row r="11" spans="1:10" ht="17.25" customHeight="1">
      <c r="A11" s="31" t="s">
        <v>21</v>
      </c>
      <c r="B11" s="13">
        <v>1638</v>
      </c>
      <c r="C11" s="13">
        <v>4813</v>
      </c>
      <c r="D11" s="13">
        <v>7745</v>
      </c>
      <c r="E11" s="13">
        <v>4800</v>
      </c>
      <c r="F11" s="13">
        <v>1534</v>
      </c>
      <c r="G11" s="13">
        <v>4698</v>
      </c>
      <c r="H11" s="13">
        <v>5109</v>
      </c>
      <c r="I11" s="13">
        <v>1497</v>
      </c>
      <c r="J11" s="11">
        <f>SUM(B11:I11)</f>
        <v>31834</v>
      </c>
    </row>
    <row r="12" spans="1:10" ht="17.25" customHeight="1">
      <c r="A12" s="15" t="s">
        <v>35</v>
      </c>
      <c r="B12" s="17">
        <f t="shared" ref="B12:I12" si="4">SUM(B13:B15)</f>
        <v>312521</v>
      </c>
      <c r="C12" s="17">
        <f t="shared" si="4"/>
        <v>399395</v>
      </c>
      <c r="D12" s="17">
        <f t="shared" si="4"/>
        <v>353750</v>
      </c>
      <c r="E12" s="17">
        <f t="shared" si="4"/>
        <v>252452</v>
      </c>
      <c r="F12" s="17">
        <f t="shared" si="4"/>
        <v>277371</v>
      </c>
      <c r="G12" s="17">
        <f t="shared" si="4"/>
        <v>392871</v>
      </c>
      <c r="H12" s="17">
        <f t="shared" si="4"/>
        <v>597338</v>
      </c>
      <c r="I12" s="17">
        <f t="shared" si="4"/>
        <v>287532</v>
      </c>
      <c r="J12" s="11">
        <f t="shared" si="2"/>
        <v>2873230</v>
      </c>
    </row>
    <row r="13" spans="1:10" ht="17.25" customHeight="1">
      <c r="A13" s="14" t="s">
        <v>22</v>
      </c>
      <c r="B13" s="13">
        <v>126485</v>
      </c>
      <c r="C13" s="13">
        <v>174130</v>
      </c>
      <c r="D13" s="13">
        <v>160027</v>
      </c>
      <c r="E13" s="13">
        <v>116974</v>
      </c>
      <c r="F13" s="13">
        <v>122999</v>
      </c>
      <c r="G13" s="13">
        <v>172812</v>
      </c>
      <c r="H13" s="13">
        <v>257253</v>
      </c>
      <c r="I13" s="13">
        <v>118250</v>
      </c>
      <c r="J13" s="11">
        <f t="shared" si="2"/>
        <v>1248930</v>
      </c>
    </row>
    <row r="14" spans="1:10" ht="17.25" customHeight="1">
      <c r="A14" s="14" t="s">
        <v>23</v>
      </c>
      <c r="B14" s="13">
        <v>137859</v>
      </c>
      <c r="C14" s="13">
        <v>156755</v>
      </c>
      <c r="D14" s="13">
        <v>138226</v>
      </c>
      <c r="E14" s="13">
        <v>95693</v>
      </c>
      <c r="F14" s="13">
        <v>113545</v>
      </c>
      <c r="G14" s="13">
        <v>162498</v>
      </c>
      <c r="H14" s="13">
        <v>265734</v>
      </c>
      <c r="I14" s="13">
        <v>124996</v>
      </c>
      <c r="J14" s="11">
        <f t="shared" si="2"/>
        <v>1195306</v>
      </c>
    </row>
    <row r="15" spans="1:10" ht="17.25" customHeight="1">
      <c r="A15" s="14" t="s">
        <v>24</v>
      </c>
      <c r="B15" s="13">
        <v>48177</v>
      </c>
      <c r="C15" s="13">
        <v>68510</v>
      </c>
      <c r="D15" s="13">
        <v>55497</v>
      </c>
      <c r="E15" s="13">
        <v>39785</v>
      </c>
      <c r="F15" s="13">
        <v>40827</v>
      </c>
      <c r="G15" s="13">
        <v>57561</v>
      </c>
      <c r="H15" s="13">
        <v>74351</v>
      </c>
      <c r="I15" s="13">
        <v>44286</v>
      </c>
      <c r="J15" s="11">
        <f t="shared" si="2"/>
        <v>428994</v>
      </c>
    </row>
    <row r="16" spans="1:10" ht="17.25" customHeight="1">
      <c r="A16" s="16" t="s">
        <v>25</v>
      </c>
      <c r="B16" s="11">
        <f>+B17+B18+B19</f>
        <v>205855</v>
      </c>
      <c r="C16" s="11">
        <f t="shared" ref="C16:I16" si="5">+C17+C18+C19</f>
        <v>231791</v>
      </c>
      <c r="D16" s="11">
        <f t="shared" si="5"/>
        <v>219668</v>
      </c>
      <c r="E16" s="11">
        <f t="shared" si="5"/>
        <v>169187</v>
      </c>
      <c r="F16" s="11">
        <f t="shared" si="5"/>
        <v>171983</v>
      </c>
      <c r="G16" s="11">
        <f t="shared" si="5"/>
        <v>283128</v>
      </c>
      <c r="H16" s="11">
        <f t="shared" si="5"/>
        <v>490667</v>
      </c>
      <c r="I16" s="11">
        <f t="shared" si="5"/>
        <v>174833</v>
      </c>
      <c r="J16" s="11">
        <f t="shared" si="2"/>
        <v>1947112</v>
      </c>
    </row>
    <row r="17" spans="1:10" ht="17.25" customHeight="1">
      <c r="A17" s="12" t="s">
        <v>26</v>
      </c>
      <c r="B17" s="13">
        <v>96004</v>
      </c>
      <c r="C17" s="13">
        <v>120512</v>
      </c>
      <c r="D17" s="13">
        <v>115222</v>
      </c>
      <c r="E17" s="13">
        <v>89115</v>
      </c>
      <c r="F17" s="13">
        <v>88852</v>
      </c>
      <c r="G17" s="13">
        <v>144431</v>
      </c>
      <c r="H17" s="13">
        <v>238920</v>
      </c>
      <c r="I17" s="13">
        <v>89420</v>
      </c>
      <c r="J17" s="11">
        <f t="shared" si="2"/>
        <v>982476</v>
      </c>
    </row>
    <row r="18" spans="1:10" ht="17.25" customHeight="1">
      <c r="A18" s="12" t="s">
        <v>27</v>
      </c>
      <c r="B18" s="13">
        <v>83022</v>
      </c>
      <c r="C18" s="13">
        <v>79352</v>
      </c>
      <c r="D18" s="13">
        <v>75805</v>
      </c>
      <c r="E18" s="13">
        <v>57543</v>
      </c>
      <c r="F18" s="13">
        <v>62959</v>
      </c>
      <c r="G18" s="13">
        <v>105049</v>
      </c>
      <c r="H18" s="13">
        <v>200283</v>
      </c>
      <c r="I18" s="13">
        <v>64326</v>
      </c>
      <c r="J18" s="11">
        <f t="shared" si="2"/>
        <v>728339</v>
      </c>
    </row>
    <row r="19" spans="1:10" ht="17.25" customHeight="1">
      <c r="A19" s="12" t="s">
        <v>28</v>
      </c>
      <c r="B19" s="13">
        <v>26829</v>
      </c>
      <c r="C19" s="13">
        <v>31927</v>
      </c>
      <c r="D19" s="13">
        <v>28641</v>
      </c>
      <c r="E19" s="13">
        <v>22529</v>
      </c>
      <c r="F19" s="13">
        <v>20172</v>
      </c>
      <c r="G19" s="13">
        <v>33648</v>
      </c>
      <c r="H19" s="13">
        <v>51464</v>
      </c>
      <c r="I19" s="13">
        <v>21087</v>
      </c>
      <c r="J19" s="11">
        <f t="shared" si="2"/>
        <v>236297</v>
      </c>
    </row>
    <row r="20" spans="1:10" ht="17.25" customHeight="1">
      <c r="A20" s="16" t="s">
        <v>29</v>
      </c>
      <c r="B20" s="13">
        <v>41459</v>
      </c>
      <c r="C20" s="13">
        <v>63415</v>
      </c>
      <c r="D20" s="13">
        <v>70882</v>
      </c>
      <c r="E20" s="13">
        <v>57180</v>
      </c>
      <c r="F20" s="13">
        <v>46284</v>
      </c>
      <c r="G20" s="13">
        <v>58428</v>
      </c>
      <c r="H20" s="13">
        <v>63435</v>
      </c>
      <c r="I20" s="13">
        <v>32063</v>
      </c>
      <c r="J20" s="11">
        <f t="shared" si="2"/>
        <v>433146</v>
      </c>
    </row>
    <row r="21" spans="1:10" ht="17.25" customHeight="1">
      <c r="A21" s="12" t="s">
        <v>30</v>
      </c>
      <c r="B21" s="13">
        <f>ROUND(B$20*0.57,0)</f>
        <v>23632</v>
      </c>
      <c r="C21" s="13">
        <f>ROUND(C$20*0.57,0)</f>
        <v>36147</v>
      </c>
      <c r="D21" s="13">
        <f t="shared" ref="D21:I21" si="6">ROUND(D$20*0.57,0)</f>
        <v>40403</v>
      </c>
      <c r="E21" s="13">
        <f t="shared" si="6"/>
        <v>32593</v>
      </c>
      <c r="F21" s="13">
        <f t="shared" si="6"/>
        <v>26382</v>
      </c>
      <c r="G21" s="13">
        <f t="shared" si="6"/>
        <v>33304</v>
      </c>
      <c r="H21" s="13">
        <f t="shared" si="6"/>
        <v>36158</v>
      </c>
      <c r="I21" s="13">
        <f t="shared" si="6"/>
        <v>18276</v>
      </c>
      <c r="J21" s="11">
        <f t="shared" si="2"/>
        <v>246895</v>
      </c>
    </row>
    <row r="22" spans="1:10" ht="17.25" customHeight="1">
      <c r="A22" s="12" t="s">
        <v>31</v>
      </c>
      <c r="B22" s="13">
        <f>ROUND(B$20*0.43,0)</f>
        <v>17827</v>
      </c>
      <c r="C22" s="13">
        <f t="shared" ref="C22:I22" si="7">ROUND(C$20*0.43,0)</f>
        <v>27268</v>
      </c>
      <c r="D22" s="13">
        <f t="shared" si="7"/>
        <v>30479</v>
      </c>
      <c r="E22" s="13">
        <f t="shared" si="7"/>
        <v>24587</v>
      </c>
      <c r="F22" s="13">
        <f t="shared" si="7"/>
        <v>19902</v>
      </c>
      <c r="G22" s="13">
        <f t="shared" si="7"/>
        <v>25124</v>
      </c>
      <c r="H22" s="13">
        <f t="shared" si="7"/>
        <v>27277</v>
      </c>
      <c r="I22" s="13">
        <f t="shared" si="7"/>
        <v>13787</v>
      </c>
      <c r="J22" s="11">
        <f t="shared" si="2"/>
        <v>186251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8312</v>
      </c>
      <c r="J23" s="11">
        <f t="shared" si="2"/>
        <v>8312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2.7216329999999997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0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101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7324.87</v>
      </c>
      <c r="J31" s="24">
        <f t="shared" ref="J31:J69" si="9">SUM(B31:I31)</f>
        <v>7324.87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1385481.9800000002</v>
      </c>
      <c r="C43" s="23">
        <f t="shared" ref="C43:I43" si="10">+C44+C52</f>
        <v>1973332.27</v>
      </c>
      <c r="D43" s="23">
        <f t="shared" si="10"/>
        <v>1910452.9</v>
      </c>
      <c r="E43" s="23">
        <f t="shared" si="10"/>
        <v>1417940.51</v>
      </c>
      <c r="F43" s="23">
        <f t="shared" si="10"/>
        <v>1267402.76</v>
      </c>
      <c r="G43" s="23">
        <f t="shared" si="10"/>
        <v>1901629.56</v>
      </c>
      <c r="H43" s="23">
        <f t="shared" si="10"/>
        <v>2526283.8400000003</v>
      </c>
      <c r="I43" s="23">
        <f t="shared" si="10"/>
        <v>1277258.4200000002</v>
      </c>
      <c r="J43" s="23">
        <f t="shared" si="9"/>
        <v>13659782.24</v>
      </c>
    </row>
    <row r="44" spans="1:10" ht="17.25" customHeight="1">
      <c r="A44" s="16" t="s">
        <v>52</v>
      </c>
      <c r="B44" s="24">
        <f>SUM(B45:B51)</f>
        <v>1370510.86</v>
      </c>
      <c r="C44" s="24">
        <f t="shared" ref="C44:J44" si="11">SUM(C45:C51)</f>
        <v>1952968.8</v>
      </c>
      <c r="D44" s="24">
        <f t="shared" si="11"/>
        <v>1890111.13</v>
      </c>
      <c r="E44" s="24">
        <f t="shared" si="11"/>
        <v>1397672.85</v>
      </c>
      <c r="F44" s="24">
        <f t="shared" si="11"/>
        <v>1248130.76</v>
      </c>
      <c r="G44" s="24">
        <f t="shared" si="11"/>
        <v>1883672.53</v>
      </c>
      <c r="H44" s="24">
        <f t="shared" si="11"/>
        <v>2501118.35</v>
      </c>
      <c r="I44" s="24">
        <f t="shared" si="11"/>
        <v>1263914.9700000002</v>
      </c>
      <c r="J44" s="24">
        <f t="shared" si="11"/>
        <v>13508100.249999996</v>
      </c>
    </row>
    <row r="45" spans="1:10" ht="17.25" customHeight="1">
      <c r="A45" s="37" t="s">
        <v>53</v>
      </c>
      <c r="B45" s="24">
        <f t="shared" ref="B45:I45" si="12">ROUND(B26*B7,2)</f>
        <v>1370510.86</v>
      </c>
      <c r="C45" s="24">
        <f t="shared" si="12"/>
        <v>1948637.6</v>
      </c>
      <c r="D45" s="24">
        <f t="shared" si="12"/>
        <v>1890111.13</v>
      </c>
      <c r="E45" s="24">
        <f t="shared" si="12"/>
        <v>1367665.05</v>
      </c>
      <c r="F45" s="24">
        <f t="shared" si="12"/>
        <v>1248130.76</v>
      </c>
      <c r="G45" s="24">
        <f t="shared" si="12"/>
        <v>1883672.53</v>
      </c>
      <c r="H45" s="24">
        <f t="shared" si="12"/>
        <v>2501118.35</v>
      </c>
      <c r="I45" s="24">
        <f t="shared" si="12"/>
        <v>1256590.1000000001</v>
      </c>
      <c r="J45" s="24">
        <f t="shared" si="9"/>
        <v>13466436.379999999</v>
      </c>
    </row>
    <row r="46" spans="1:10" ht="17.25" customHeight="1">
      <c r="A46" s="37" t="s">
        <v>54</v>
      </c>
      <c r="B46" s="20">
        <v>0</v>
      </c>
      <c r="C46" s="24">
        <f>ROUND(C27*C7,2)</f>
        <v>4331.2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4331.2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40997.599999999999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40997.599999999999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-10989.8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-10989.8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7324.87</v>
      </c>
      <c r="J49" s="24">
        <f>SUM(B49:I49)</f>
        <v>7324.87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14971.12</v>
      </c>
      <c r="C52" s="39">
        <v>20363.47</v>
      </c>
      <c r="D52" s="39">
        <v>20341.77</v>
      </c>
      <c r="E52" s="39">
        <v>20267.66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151681.99000000002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-281740.38999999996</v>
      </c>
      <c r="C56" s="38">
        <f t="shared" si="13"/>
        <v>-194514.61</v>
      </c>
      <c r="D56" s="38">
        <f t="shared" si="13"/>
        <v>-183543.45</v>
      </c>
      <c r="E56" s="38">
        <f t="shared" si="13"/>
        <v>-259974.74</v>
      </c>
      <c r="F56" s="38">
        <f t="shared" si="13"/>
        <v>-286066.24000000005</v>
      </c>
      <c r="G56" s="38">
        <f t="shared" si="13"/>
        <v>-271371.38</v>
      </c>
      <c r="H56" s="38">
        <f t="shared" si="13"/>
        <v>-286278.38</v>
      </c>
      <c r="I56" s="38">
        <f t="shared" si="13"/>
        <v>-165194.81</v>
      </c>
      <c r="J56" s="38">
        <f t="shared" si="9"/>
        <v>-1928684</v>
      </c>
    </row>
    <row r="57" spans="1:10" ht="18.75" customHeight="1">
      <c r="A57" s="16" t="s">
        <v>99</v>
      </c>
      <c r="B57" s="38">
        <f t="shared" ref="B57:I57" si="14">B58+B59+B60+B61+B62+B63</f>
        <v>-268904.83999999997</v>
      </c>
      <c r="C57" s="38">
        <f t="shared" si="14"/>
        <v>-175678.61</v>
      </c>
      <c r="D57" s="38">
        <f t="shared" si="14"/>
        <v>-164837.48000000001</v>
      </c>
      <c r="E57" s="38">
        <f t="shared" si="14"/>
        <v>-89769</v>
      </c>
      <c r="F57" s="38">
        <f t="shared" si="14"/>
        <v>-272213.16000000003</v>
      </c>
      <c r="G57" s="38">
        <f t="shared" si="14"/>
        <v>-254015.94</v>
      </c>
      <c r="H57" s="38">
        <f t="shared" si="14"/>
        <v>-260387.81</v>
      </c>
      <c r="I57" s="38">
        <f t="shared" si="14"/>
        <v>-152529</v>
      </c>
      <c r="J57" s="38">
        <f t="shared" si="9"/>
        <v>-1638335.84</v>
      </c>
    </row>
    <row r="58" spans="1:10" ht="18.75" customHeight="1">
      <c r="A58" s="12" t="s">
        <v>100</v>
      </c>
      <c r="B58" s="38">
        <f>-ROUND(B9*$D$3,2)</f>
        <v>-131025</v>
      </c>
      <c r="C58" s="38">
        <f t="shared" ref="C58:I58" si="15">-ROUND(C9*$D$3,2)</f>
        <v>-178197</v>
      </c>
      <c r="D58" s="38">
        <f t="shared" si="15"/>
        <v>-146049</v>
      </c>
      <c r="E58" s="38">
        <f t="shared" si="15"/>
        <v>-104169</v>
      </c>
      <c r="F58" s="38">
        <f t="shared" si="15"/>
        <v>-114828</v>
      </c>
      <c r="G58" s="38">
        <f t="shared" si="15"/>
        <v>-143877</v>
      </c>
      <c r="H58" s="38">
        <f t="shared" si="15"/>
        <v>-168564</v>
      </c>
      <c r="I58" s="38">
        <f t="shared" si="15"/>
        <v>-157020</v>
      </c>
      <c r="J58" s="38">
        <f t="shared" si="9"/>
        <v>-1143729</v>
      </c>
    </row>
    <row r="59" spans="1:10" ht="18.75" customHeight="1">
      <c r="A59" s="12" t="s">
        <v>62</v>
      </c>
      <c r="B59" s="20">
        <v>4914</v>
      </c>
      <c r="C59" s="20">
        <v>14439</v>
      </c>
      <c r="D59" s="20">
        <v>23235</v>
      </c>
      <c r="E59" s="20">
        <v>14400</v>
      </c>
      <c r="F59" s="20">
        <v>4602</v>
      </c>
      <c r="G59" s="20">
        <v>14094</v>
      </c>
      <c r="H59" s="20">
        <v>15327</v>
      </c>
      <c r="I59" s="20">
        <v>4491</v>
      </c>
      <c r="J59" s="20">
        <f>SUM(B59:I59)</f>
        <v>95502</v>
      </c>
    </row>
    <row r="60" spans="1:10" ht="18.75" customHeight="1">
      <c r="A60" s="12" t="s">
        <v>63</v>
      </c>
      <c r="B60" s="51">
        <v>-2457</v>
      </c>
      <c r="C60" s="51">
        <v>-1362</v>
      </c>
      <c r="D60" s="51">
        <v>-1227</v>
      </c>
      <c r="E60" s="20">
        <v>0</v>
      </c>
      <c r="F60" s="51">
        <v>-1479</v>
      </c>
      <c r="G60" s="51">
        <v>-918</v>
      </c>
      <c r="H60" s="51">
        <v>-744</v>
      </c>
      <c r="I60" s="20">
        <v>0</v>
      </c>
      <c r="J60" s="38">
        <f t="shared" si="9"/>
        <v>-8187</v>
      </c>
    </row>
    <row r="61" spans="1:10" ht="18.75" customHeight="1">
      <c r="A61" s="12" t="s">
        <v>64</v>
      </c>
      <c r="B61" s="51">
        <v>-1308</v>
      </c>
      <c r="C61" s="51">
        <v>-627</v>
      </c>
      <c r="D61" s="51">
        <v>-654</v>
      </c>
      <c r="E61" s="20">
        <v>0</v>
      </c>
      <c r="F61" s="51">
        <v>-1179</v>
      </c>
      <c r="G61" s="51">
        <v>-300</v>
      </c>
      <c r="H61" s="51">
        <v>-135</v>
      </c>
      <c r="I61" s="20">
        <v>0</v>
      </c>
      <c r="J61" s="38">
        <f t="shared" si="9"/>
        <v>-4203</v>
      </c>
    </row>
    <row r="62" spans="1:10" ht="18.75" customHeight="1">
      <c r="A62" s="12" t="s">
        <v>65</v>
      </c>
      <c r="B62" s="51">
        <v>-139000.84</v>
      </c>
      <c r="C62" s="51">
        <v>-9903.61</v>
      </c>
      <c r="D62" s="51">
        <v>-40114.480000000003</v>
      </c>
      <c r="E62" s="20">
        <v>0</v>
      </c>
      <c r="F62" s="51">
        <v>-159077.16</v>
      </c>
      <c r="G62" s="51">
        <v>-123014.94</v>
      </c>
      <c r="H62" s="51">
        <v>-106271.81</v>
      </c>
      <c r="I62" s="20">
        <v>0</v>
      </c>
      <c r="J62" s="38">
        <f>SUM(B62:I62)</f>
        <v>-577382.84000000008</v>
      </c>
    </row>
    <row r="63" spans="1:10" ht="18.75" customHeight="1">
      <c r="A63" s="12" t="s">
        <v>66</v>
      </c>
      <c r="B63" s="51">
        <v>-28</v>
      </c>
      <c r="C63" s="51">
        <v>-28</v>
      </c>
      <c r="D63" s="20">
        <v>-28</v>
      </c>
      <c r="E63" s="20">
        <v>0</v>
      </c>
      <c r="F63" s="20">
        <v>-252</v>
      </c>
      <c r="G63" s="20">
        <v>0</v>
      </c>
      <c r="H63" s="20">
        <v>0</v>
      </c>
      <c r="I63" s="20">
        <v>0</v>
      </c>
      <c r="J63" s="38">
        <f t="shared" si="9"/>
        <v>-336</v>
      </c>
    </row>
    <row r="64" spans="1:10" ht="18.75" customHeight="1">
      <c r="A64" s="16" t="s">
        <v>104</v>
      </c>
      <c r="B64" s="51">
        <f>SUM(B65:B85)</f>
        <v>-12835.55</v>
      </c>
      <c r="C64" s="51">
        <f t="shared" ref="C64:I64" si="16">SUM(C65:C85)</f>
        <v>-18836</v>
      </c>
      <c r="D64" s="51">
        <f t="shared" si="16"/>
        <v>-18705.97</v>
      </c>
      <c r="E64" s="51">
        <f t="shared" si="16"/>
        <v>-110321.76999999999</v>
      </c>
      <c r="F64" s="51">
        <f t="shared" si="16"/>
        <v>-13853.08</v>
      </c>
      <c r="G64" s="51">
        <f t="shared" si="16"/>
        <v>-17355.440000000002</v>
      </c>
      <c r="H64" s="51">
        <f t="shared" si="16"/>
        <v>-25890.57</v>
      </c>
      <c r="I64" s="51">
        <f t="shared" si="16"/>
        <v>-12665.81</v>
      </c>
      <c r="J64" s="38">
        <f t="shared" si="9"/>
        <v>-230464.18999999997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2">
        <f t="shared" si="9"/>
        <v>-40000</v>
      </c>
    </row>
    <row r="69" spans="1:10" ht="18.75" customHeight="1">
      <c r="A69" s="37" t="s">
        <v>71</v>
      </c>
      <c r="B69" s="38">
        <v>-12835.55</v>
      </c>
      <c r="C69" s="38">
        <v>-18633.09</v>
      </c>
      <c r="D69" s="38">
        <v>-17614.61</v>
      </c>
      <c r="E69" s="38">
        <v>-13632.06</v>
      </c>
      <c r="F69" s="38">
        <v>-12352.42</v>
      </c>
      <c r="G69" s="38">
        <v>-16974.79</v>
      </c>
      <c r="H69" s="38">
        <v>-25866.959999999999</v>
      </c>
      <c r="I69" s="38">
        <v>-12665.81</v>
      </c>
      <c r="J69" s="52">
        <f t="shared" si="9"/>
        <v>-130575.28999999998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102</v>
      </c>
      <c r="B80" s="20">
        <v>0</v>
      </c>
      <c r="C80" s="20">
        <v>0</v>
      </c>
      <c r="D80" s="20">
        <v>0</v>
      </c>
      <c r="E80" s="38">
        <v>-54399.88</v>
      </c>
      <c r="F80" s="20">
        <v>0</v>
      </c>
      <c r="G80" s="20">
        <v>0</v>
      </c>
      <c r="H80" s="20">
        <v>0</v>
      </c>
      <c r="I80" s="20">
        <v>0</v>
      </c>
      <c r="J80" s="52">
        <f>SUM(B80:I80)</f>
        <v>-54399.88</v>
      </c>
    </row>
    <row r="81" spans="1:10" ht="18.75" customHeight="1">
      <c r="A81" s="12" t="s">
        <v>105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2">
        <f>SUM(B81:I81)</f>
        <v>-500</v>
      </c>
    </row>
    <row r="82" spans="1:10" ht="18.75" customHeight="1">
      <c r="A82" s="12" t="s">
        <v>106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115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116</v>
      </c>
      <c r="B84" s="20">
        <v>0</v>
      </c>
      <c r="C84" s="20">
        <v>0</v>
      </c>
      <c r="D84" s="38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117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119</v>
      </c>
      <c r="B86" s="20">
        <v>0</v>
      </c>
      <c r="C86" s="20">
        <v>0</v>
      </c>
      <c r="D86" s="20">
        <v>0</v>
      </c>
      <c r="E86" s="38">
        <v>-59883.97</v>
      </c>
      <c r="F86" s="20">
        <v>0</v>
      </c>
      <c r="G86" s="20">
        <v>0</v>
      </c>
      <c r="H86" s="20">
        <v>0</v>
      </c>
      <c r="I86" s="20">
        <v>0</v>
      </c>
      <c r="J86" s="52">
        <f>SUM(B86:I86)</f>
        <v>-59883.97</v>
      </c>
    </row>
    <row r="87" spans="1:10" ht="18.75" customHeight="1">
      <c r="A87" s="16" t="s">
        <v>114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108</v>
      </c>
      <c r="B89" s="25">
        <f t="shared" ref="B89:I89" si="17">+B90+B91</f>
        <v>1103741.5900000001</v>
      </c>
      <c r="C89" s="25">
        <f t="shared" si="17"/>
        <v>1778817.66</v>
      </c>
      <c r="D89" s="25">
        <f t="shared" si="17"/>
        <v>1726909.45</v>
      </c>
      <c r="E89" s="25">
        <f t="shared" si="17"/>
        <v>1157965.77</v>
      </c>
      <c r="F89" s="25">
        <f t="shared" si="17"/>
        <v>981336.52</v>
      </c>
      <c r="G89" s="25">
        <f t="shared" si="17"/>
        <v>1630258.1800000002</v>
      </c>
      <c r="H89" s="25">
        <f t="shared" si="17"/>
        <v>2240005.4600000004</v>
      </c>
      <c r="I89" s="25">
        <f t="shared" si="17"/>
        <v>1112063.6100000001</v>
      </c>
      <c r="J89" s="52">
        <f>SUM(B89:I89)</f>
        <v>11731098.24</v>
      </c>
    </row>
    <row r="90" spans="1:10" ht="18.75" customHeight="1">
      <c r="A90" s="16" t="s">
        <v>107</v>
      </c>
      <c r="B90" s="25">
        <f t="shared" ref="B90:I90" si="18">+B44+B57+B64+B86</f>
        <v>1088770.47</v>
      </c>
      <c r="C90" s="25">
        <f t="shared" si="18"/>
        <v>1758454.19</v>
      </c>
      <c r="D90" s="25">
        <f t="shared" si="18"/>
        <v>1706567.6799999999</v>
      </c>
      <c r="E90" s="25">
        <f t="shared" si="18"/>
        <v>1137698.1100000001</v>
      </c>
      <c r="F90" s="25">
        <f t="shared" si="18"/>
        <v>962064.52</v>
      </c>
      <c r="G90" s="25">
        <f t="shared" si="18"/>
        <v>1612301.1500000001</v>
      </c>
      <c r="H90" s="25">
        <f t="shared" si="18"/>
        <v>2214839.9700000002</v>
      </c>
      <c r="I90" s="25">
        <f t="shared" si="18"/>
        <v>1098720.1600000001</v>
      </c>
      <c r="J90" s="52">
        <f>SUM(B90:I90)</f>
        <v>11579416.250000002</v>
      </c>
    </row>
    <row r="91" spans="1:10" ht="18.75" customHeight="1">
      <c r="A91" s="16" t="s">
        <v>111</v>
      </c>
      <c r="B91" s="25">
        <f t="shared" ref="B91:I91" si="19">IF(+B52+B87+B92&lt;0,0,(B52+B87+B92))</f>
        <v>14971.12</v>
      </c>
      <c r="C91" s="25">
        <f t="shared" si="19"/>
        <v>20363.47</v>
      </c>
      <c r="D91" s="25">
        <f t="shared" si="19"/>
        <v>20341.77</v>
      </c>
      <c r="E91" s="20">
        <f t="shared" si="19"/>
        <v>20267.66</v>
      </c>
      <c r="F91" s="25">
        <f t="shared" si="19"/>
        <v>19272</v>
      </c>
      <c r="G91" s="20">
        <f t="shared" si="19"/>
        <v>17957.03</v>
      </c>
      <c r="H91" s="25">
        <f t="shared" si="19"/>
        <v>25165.49</v>
      </c>
      <c r="I91" s="20">
        <f t="shared" si="19"/>
        <v>13343.45</v>
      </c>
      <c r="J91" s="52">
        <f>SUM(B91:I91)</f>
        <v>151681.99000000002</v>
      </c>
    </row>
    <row r="92" spans="1:10" ht="18" customHeight="1">
      <c r="A92" s="16" t="s">
        <v>109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SUM(J98:J117)</f>
        <v>11731098.24</v>
      </c>
    </row>
    <row r="98" spans="1:10" ht="18.75" customHeight="1">
      <c r="A98" s="27" t="s">
        <v>83</v>
      </c>
      <c r="B98" s="28">
        <v>142558.5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7" si="20">SUM(B98:I98)</f>
        <v>142558.5</v>
      </c>
    </row>
    <row r="99" spans="1:10" ht="18.75" customHeight="1">
      <c r="A99" s="27" t="s">
        <v>84</v>
      </c>
      <c r="B99" s="28">
        <v>961183.09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961183.09</v>
      </c>
    </row>
    <row r="100" spans="1:10" ht="18.75" customHeight="1">
      <c r="A100" s="27" t="s">
        <v>85</v>
      </c>
      <c r="B100" s="44">
        <v>0</v>
      </c>
      <c r="C100" s="28">
        <f>+C89</f>
        <v>1778817.66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1778817.66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1726909.45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1726909.45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415487.34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415487.34</v>
      </c>
    </row>
    <row r="103" spans="1:10" ht="18.75" customHeight="1">
      <c r="A103" s="27" t="s">
        <v>112</v>
      </c>
      <c r="B103" s="44">
        <v>0</v>
      </c>
      <c r="C103" s="44">
        <v>0</v>
      </c>
      <c r="D103" s="44">
        <v>0</v>
      </c>
      <c r="E103" s="28">
        <v>221485.05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221485.05</v>
      </c>
    </row>
    <row r="104" spans="1:10" ht="18.75" customHeight="1">
      <c r="A104" s="27" t="s">
        <v>113</v>
      </c>
      <c r="B104" s="44">
        <v>0</v>
      </c>
      <c r="C104" s="44">
        <v>0</v>
      </c>
      <c r="D104" s="44">
        <v>0</v>
      </c>
      <c r="E104" s="28">
        <v>513257.03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513257.03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7736.35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7736.35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981336.52</v>
      </c>
      <c r="G106" s="44">
        <v>0</v>
      </c>
      <c r="H106" s="44">
        <v>0</v>
      </c>
      <c r="I106" s="44">
        <v>0</v>
      </c>
      <c r="J106" s="45">
        <f t="shared" si="20"/>
        <v>981336.52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206012.56</v>
      </c>
      <c r="H107" s="44">
        <v>0</v>
      </c>
      <c r="I107" s="44">
        <v>0</v>
      </c>
      <c r="J107" s="45">
        <f t="shared" si="20"/>
        <v>206012.56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286414.81</v>
      </c>
      <c r="H108" s="44">
        <v>0</v>
      </c>
      <c r="I108" s="44">
        <v>0</v>
      </c>
      <c r="J108" s="45">
        <f t="shared" si="20"/>
        <v>286414.81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431819.49</v>
      </c>
      <c r="H109" s="44">
        <v>0</v>
      </c>
      <c r="I109" s="44">
        <v>0</v>
      </c>
      <c r="J109" s="45">
        <f t="shared" si="20"/>
        <v>431819.49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706011.33</v>
      </c>
      <c r="H110" s="44">
        <v>0</v>
      </c>
      <c r="I110" s="44">
        <v>0</v>
      </c>
      <c r="J110" s="45">
        <f t="shared" si="20"/>
        <v>706011.33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665290.44999999995</v>
      </c>
      <c r="I111" s="44">
        <v>0</v>
      </c>
      <c r="J111" s="45">
        <f t="shared" si="20"/>
        <v>665290.44999999995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52144.05</v>
      </c>
      <c r="I112" s="44">
        <v>0</v>
      </c>
      <c r="J112" s="45">
        <f t="shared" si="20"/>
        <v>52144.05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357852.24</v>
      </c>
      <c r="I113" s="44">
        <v>0</v>
      </c>
      <c r="J113" s="45">
        <f t="shared" si="20"/>
        <v>357852.24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307123.53999999998</v>
      </c>
      <c r="I114" s="44">
        <v>0</v>
      </c>
      <c r="J114" s="45">
        <f t="shared" si="20"/>
        <v>307123.53999999998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857595.17</v>
      </c>
      <c r="I115" s="44">
        <v>0</v>
      </c>
      <c r="J115" s="45">
        <f t="shared" si="20"/>
        <v>857595.17</v>
      </c>
    </row>
    <row r="116" spans="1:10" ht="18.75" customHeight="1">
      <c r="A116" s="27" t="s">
        <v>121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28">
        <v>403323.21</v>
      </c>
      <c r="J116" s="45">
        <f t="shared" si="20"/>
        <v>403323.21</v>
      </c>
    </row>
    <row r="117" spans="1:10" ht="18.75" customHeight="1">
      <c r="A117" s="29" t="s">
        <v>122</v>
      </c>
      <c r="B117" s="46">
        <v>0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7">
        <v>708740.4</v>
      </c>
      <c r="J117" s="48">
        <f t="shared" si="20"/>
        <v>708740.4</v>
      </c>
    </row>
    <row r="118" spans="1:10" ht="18.75" customHeight="1">
      <c r="A118" s="57" t="s">
        <v>120</v>
      </c>
      <c r="B118" s="55"/>
      <c r="C118" s="55"/>
      <c r="D118" s="55"/>
      <c r="E118" s="55"/>
      <c r="F118" s="55"/>
      <c r="G118" s="55"/>
      <c r="H118" s="55"/>
      <c r="I118" s="55"/>
      <c r="J118" s="56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2013-10-09T13:24:30Z</dcterms:modified>
</cp:coreProperties>
</file>