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86" i="8"/>
  <c r="B9"/>
  <c r="C9"/>
  <c r="D9"/>
  <c r="E9"/>
  <c r="F9"/>
  <c r="G9"/>
  <c r="H9"/>
  <c r="I9"/>
  <c r="J10"/>
  <c r="J11"/>
  <c r="B12"/>
  <c r="C12"/>
  <c r="D12"/>
  <c r="E12"/>
  <c r="F12"/>
  <c r="G12"/>
  <c r="J12" s="1"/>
  <c r="H12"/>
  <c r="I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0"/>
  <c r="J81"/>
  <c r="B91"/>
  <c r="C91"/>
  <c r="D91"/>
  <c r="E91"/>
  <c r="F91"/>
  <c r="G91"/>
  <c r="H91"/>
  <c r="I91"/>
  <c r="J91"/>
  <c r="J92"/>
  <c r="J98"/>
  <c r="J99"/>
  <c r="J102"/>
  <c r="J103"/>
  <c r="J104"/>
  <c r="J105"/>
  <c r="J107"/>
  <c r="J108"/>
  <c r="J109"/>
  <c r="J110"/>
  <c r="J111"/>
  <c r="J112"/>
  <c r="J113"/>
  <c r="J114"/>
  <c r="J115"/>
  <c r="J116"/>
  <c r="J117"/>
  <c r="J58" l="1"/>
  <c r="I8"/>
  <c r="I7" s="1"/>
  <c r="I45" s="1"/>
  <c r="I44" s="1"/>
  <c r="G8"/>
  <c r="G7" s="1"/>
  <c r="G45" s="1"/>
  <c r="G44" s="1"/>
  <c r="E8"/>
  <c r="E7" s="1"/>
  <c r="C8"/>
  <c r="C7" s="1"/>
  <c r="H8"/>
  <c r="H7" s="1"/>
  <c r="H45" s="1"/>
  <c r="H44" s="1"/>
  <c r="F8"/>
  <c r="F7" s="1"/>
  <c r="F45" s="1"/>
  <c r="F44" s="1"/>
  <c r="D8"/>
  <c r="D7" s="1"/>
  <c r="D45" s="1"/>
  <c r="D44" s="1"/>
  <c r="B8"/>
  <c r="C56"/>
  <c r="H56"/>
  <c r="D56"/>
  <c r="I56"/>
  <c r="G56"/>
  <c r="F56"/>
  <c r="E56"/>
  <c r="J64"/>
  <c r="H43"/>
  <c r="H90"/>
  <c r="H89" s="1"/>
  <c r="F43"/>
  <c r="F90"/>
  <c r="F89" s="1"/>
  <c r="F106" s="1"/>
  <c r="J106" s="1"/>
  <c r="D43"/>
  <c r="D90"/>
  <c r="D89" s="1"/>
  <c r="D101" s="1"/>
  <c r="J101" s="1"/>
  <c r="J8"/>
  <c r="J7" s="1"/>
  <c r="B7"/>
  <c r="B45" s="1"/>
  <c r="J57"/>
  <c r="B56"/>
  <c r="I90"/>
  <c r="I89" s="1"/>
  <c r="I43"/>
  <c r="G90"/>
  <c r="G89" s="1"/>
  <c r="G43"/>
  <c r="E48"/>
  <c r="J48" s="1"/>
  <c r="E45"/>
  <c r="C45"/>
  <c r="C46"/>
  <c r="J46" s="1"/>
  <c r="J9"/>
  <c r="C44" l="1"/>
  <c r="C90" s="1"/>
  <c r="C89" s="1"/>
  <c r="C100" s="1"/>
  <c r="J100" s="1"/>
  <c r="J97" s="1"/>
  <c r="J56"/>
  <c r="E44"/>
  <c r="J45"/>
  <c r="J44" s="1"/>
  <c r="B44"/>
  <c r="C43" l="1"/>
  <c r="B43"/>
  <c r="B90"/>
  <c r="E90"/>
  <c r="E89" s="1"/>
  <c r="E43"/>
  <c r="J43" l="1"/>
  <c r="B89"/>
  <c r="J89" s="1"/>
  <c r="J90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<sst xmlns="http://schemas.openxmlformats.org/spreadsheetml/2006/main" count="123" uniqueCount="123">
  <si>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</si>
  <si>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</si>
  <si>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</si>
  <si>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</si>
  <si>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</si>
  <si>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</si>
  <si>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</si>
  <si>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</si>
  <si>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</si>
  <si>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</si>
  <si>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</si>
  <si>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</si>
  <si>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</si>
  <si>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</si>
  <si>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</si>
  <si>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</si>
  <si>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</si>
  <si>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</si>
  <si>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</si>
  <si>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</si>
  <si>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</si>
  <si>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</si>
  <si>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</si>
  <si>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</si>
  <si>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</si>
  <si>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</si>
  <si>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</si>
  <si>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</si>
  <si>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</si>
  <si>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</si>
  <si>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</si>
  <si>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</si>
  <si>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</si>
  <si>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</si>
  <si>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</si>
  <si>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</si>
  <si>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</si>
  <si>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</si>
  <si>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</si>
  <si>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</si>
  <si>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</si>
  <si>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</si>
  <si>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</si>
  <si>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</si>
  <si>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</si>
  <si>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</si>
  <si>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</si>
  <si>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</si>
  <si>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</si>
  <si>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</si>
  <si>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</si>
  <si>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</si>
  <si>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</si>
  <si>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</si>
  <si>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</si>
  <si>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</si>
  <si>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</si>
  <si>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</si>
  <si>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</si>
  <si>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</si>
  <si>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</si>
  <si>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</si>
  <si>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</si>
  <si>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</si>
  <si>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</si>
  <si>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</si>
  <si>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</si>
  <si>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</si>
  <si>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</si>
  <si>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</si>
  <si>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</si>
  <si>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</si>
  <si>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</si>
  <si>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</si>
  <si>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</si>
  <si>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</si>
  <si>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</si>
  <si>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</si>
  <si>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</si>
  <si>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</si>
  <si>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</si>
  <si>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</si>
  <si>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</si>
  <si>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</si>
  <si>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</si>
  <si>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</si>
  <si>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</si>
  <si>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</si>
  <si>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</si>
  <si>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</si>
  <si>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</si>
  <si>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</si>
  <si>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</si>
  <si>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</si>
  <si>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</si>
  <si>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</si>
  <si>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</si>
  <si>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</si>
  <si>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</si>
  <si>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</si>
  <si>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</si>
  <si>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</si>
  <si>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</si>
  <si>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</si>
  <si>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</si>
  <si>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</si>
  <si>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</si>
  <si>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</si>
  <si>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</si>
  <si>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</si>
  <si>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</si>
  <si>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</si>
  <si>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</si>
  <si>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</si>
  <si>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</si>
  <si>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</si>
  <si>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</si>
  <si>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</si>
  <si>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OPERAÇÃO 01/10/13 - VENCIMENTO 08/10/13</t>
  </si>
  <si>
    <t>8.19. Viação Gato Preto Ltda.</t>
  </si>
  <si>
    <t>8.20. Transpass Transp. de Pass. Ltda</t>
  </si>
  <si>
    <t>Nota: (1) Revisão da tarifa de remuneração em função da desoneração da folha de pagamento e PIS/COFINS e do reajuste contratual pela cesta de índices. - Período de 01 a 03/09/13.</t>
  </si>
  <si>
    <t>6.3. Revisão de Remuneração pelo Transporte Coletivo (1)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</si>
</sst>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/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7" t="s">
        <v>103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1">
      <c r="A2" s="58" t="s">
        <v>118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59" t="s">
        <v>17</v>
      </c>
      <c r="B4" s="60" t="s">
        <v>32</v>
      </c>
      <c r="C4" s="61"/>
      <c r="D4" s="61"/>
      <c r="E4" s="61"/>
      <c r="F4" s="61"/>
      <c r="G4" s="61"/>
      <c r="H4" s="61"/>
      <c r="I4" s="62"/>
      <c r="J4" s="63" t="s">
        <v>18</v>
      </c>
    </row>
    <row r="5" spans="1:10" ht="38.25">
      <c r="A5" s="59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59"/>
    </row>
    <row r="6" spans="1:10" ht="18.75" customHeight="1">
      <c r="A6" s="5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59"/>
    </row>
    <row r="7" spans="1:10" ht="17.25" customHeight="1">
      <c r="A7" s="8" t="s">
        <v>33</v>
      </c>
      <c r="B7" s="9">
        <f t="shared" ref="B7:J7" si="0">+B8+B16+B20+B23</f>
        <v>616382</v>
      </c>
      <c r="C7" s="9">
        <f t="shared" si="0"/>
        <v>769990</v>
      </c>
      <c r="D7" s="9">
        <f t="shared" si="0"/>
        <v>709375</v>
      </c>
      <c r="E7" s="9">
        <f t="shared" si="0"/>
        <v>524264</v>
      </c>
      <c r="F7" s="9">
        <f t="shared" si="0"/>
        <v>545915</v>
      </c>
      <c r="G7" s="9">
        <f t="shared" si="0"/>
        <v>808634</v>
      </c>
      <c r="H7" s="9">
        <f t="shared" si="0"/>
        <v>1220505</v>
      </c>
      <c r="I7" s="9">
        <f t="shared" si="0"/>
        <v>563142</v>
      </c>
      <c r="J7" s="9">
        <f t="shared" si="0"/>
        <v>5758207</v>
      </c>
    </row>
    <row r="8" spans="1:10" ht="17.25" customHeight="1">
      <c r="A8" s="10" t="s">
        <v>34</v>
      </c>
      <c r="B8" s="11">
        <f>B9+B12</f>
        <v>365402</v>
      </c>
      <c r="C8" s="11">
        <f t="shared" ref="C8:I8" si="1">C9+C12</f>
        <v>468010</v>
      </c>
      <c r="D8" s="11">
        <f t="shared" si="1"/>
        <v>411369</v>
      </c>
      <c r="E8" s="11">
        <f t="shared" si="1"/>
        <v>293679</v>
      </c>
      <c r="F8" s="11">
        <f t="shared" si="1"/>
        <v>321814</v>
      </c>
      <c r="G8" s="11">
        <f t="shared" si="1"/>
        <v>452326</v>
      </c>
      <c r="H8" s="11">
        <f t="shared" si="1"/>
        <v>659185</v>
      </c>
      <c r="I8" s="11">
        <f t="shared" si="1"/>
        <v>343413</v>
      </c>
      <c r="J8" s="11">
        <f t="shared" ref="J8:J23" si="2">SUM(B8:I8)</f>
        <v>3315198</v>
      </c>
    </row>
    <row r="9" spans="1:10" ht="17.25" customHeight="1">
      <c r="A9" s="15" t="s">
        <v>19</v>
      </c>
      <c r="B9" s="13">
        <f>+B10+B11</f>
        <v>47874</v>
      </c>
      <c r="C9" s="13">
        <f t="shared" ref="C9:I9" si="3">+C10+C11</f>
        <v>64629</v>
      </c>
      <c r="D9" s="13">
        <f t="shared" si="3"/>
        <v>53636</v>
      </c>
      <c r="E9" s="13">
        <f t="shared" si="3"/>
        <v>37799</v>
      </c>
      <c r="F9" s="13">
        <f t="shared" si="3"/>
        <v>41652</v>
      </c>
      <c r="G9" s="13">
        <f t="shared" si="3"/>
        <v>53443</v>
      </c>
      <c r="H9" s="13">
        <f t="shared" si="3"/>
        <v>60772</v>
      </c>
      <c r="I9" s="13">
        <f t="shared" si="3"/>
        <v>55854</v>
      </c>
      <c r="J9" s="11">
        <f t="shared" si="2"/>
        <v>415659</v>
      </c>
    </row>
    <row r="10" spans="1:10" ht="17.25" customHeight="1">
      <c r="A10" s="31" t="s">
        <v>20</v>
      </c>
      <c r="B10" s="13">
        <v>47874</v>
      </c>
      <c r="C10" s="13">
        <v>64629</v>
      </c>
      <c r="D10" s="13">
        <v>53636</v>
      </c>
      <c r="E10" s="13">
        <v>37799</v>
      </c>
      <c r="F10" s="13">
        <v>41652</v>
      </c>
      <c r="G10" s="13">
        <v>53443</v>
      </c>
      <c r="H10" s="13">
        <v>60772</v>
      </c>
      <c r="I10" s="13">
        <v>55854</v>
      </c>
      <c r="J10" s="11">
        <f>SUM(B10:I10)</f>
        <v>415659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317528</v>
      </c>
      <c r="C12" s="17">
        <f t="shared" si="4"/>
        <v>403381</v>
      </c>
      <c r="D12" s="17">
        <f t="shared" si="4"/>
        <v>357733</v>
      </c>
      <c r="E12" s="17">
        <f t="shared" si="4"/>
        <v>255880</v>
      </c>
      <c r="F12" s="17">
        <f t="shared" si="4"/>
        <v>280162</v>
      </c>
      <c r="G12" s="17">
        <f t="shared" si="4"/>
        <v>398883</v>
      </c>
      <c r="H12" s="17">
        <f t="shared" si="4"/>
        <v>598413</v>
      </c>
      <c r="I12" s="17">
        <f t="shared" si="4"/>
        <v>287559</v>
      </c>
      <c r="J12" s="11">
        <f t="shared" si="2"/>
        <v>2899539</v>
      </c>
    </row>
    <row r="13" spans="1:10" ht="17.25" customHeight="1">
      <c r="A13" s="14" t="s">
        <v>22</v>
      </c>
      <c r="B13" s="13">
        <v>131640</v>
      </c>
      <c r="C13" s="13">
        <v>180368</v>
      </c>
      <c r="D13" s="13">
        <v>165664</v>
      </c>
      <c r="E13" s="13">
        <v>122115</v>
      </c>
      <c r="F13" s="13">
        <v>127986</v>
      </c>
      <c r="G13" s="13">
        <v>180875</v>
      </c>
      <c r="H13" s="13">
        <v>264548</v>
      </c>
      <c r="I13" s="13">
        <v>120763</v>
      </c>
      <c r="J13" s="11">
        <f t="shared" si="2"/>
        <v>1293959</v>
      </c>
    </row>
    <row r="14" spans="1:10" ht="17.25" customHeight="1">
      <c r="A14" s="14" t="s">
        <v>23</v>
      </c>
      <c r="B14" s="13">
        <v>137971</v>
      </c>
      <c r="C14" s="13">
        <v>156165</v>
      </c>
      <c r="D14" s="13">
        <v>137879</v>
      </c>
      <c r="E14" s="13">
        <v>95372</v>
      </c>
      <c r="F14" s="13">
        <v>113073</v>
      </c>
      <c r="G14" s="13">
        <v>161391</v>
      </c>
      <c r="H14" s="13">
        <v>262601</v>
      </c>
      <c r="I14" s="13">
        <v>123771</v>
      </c>
      <c r="J14" s="11">
        <f t="shared" si="2"/>
        <v>1188223</v>
      </c>
    </row>
    <row r="15" spans="1:10" ht="17.25" customHeight="1">
      <c r="A15" s="14" t="s">
        <v>24</v>
      </c>
      <c r="B15" s="13">
        <v>47917</v>
      </c>
      <c r="C15" s="13">
        <v>66848</v>
      </c>
      <c r="D15" s="13">
        <v>54190</v>
      </c>
      <c r="E15" s="13">
        <v>38393</v>
      </c>
      <c r="F15" s="13">
        <v>39103</v>
      </c>
      <c r="G15" s="13">
        <v>56617</v>
      </c>
      <c r="H15" s="13">
        <v>71264</v>
      </c>
      <c r="I15" s="13">
        <v>43025</v>
      </c>
      <c r="J15" s="11">
        <f t="shared" si="2"/>
        <v>417357</v>
      </c>
    </row>
    <row r="16" spans="1:10" ht="17.25" customHeight="1">
      <c r="A16" s="16" t="s">
        <v>25</v>
      </c>
      <c r="B16" s="11">
        <f>+B17+B18+B19</f>
        <v>208952</v>
      </c>
      <c r="C16" s="11">
        <f t="shared" ref="C16:I16" si="5">+C17+C18+C19</f>
        <v>237269</v>
      </c>
      <c r="D16" s="11">
        <f t="shared" si="5"/>
        <v>226445</v>
      </c>
      <c r="E16" s="11">
        <f t="shared" si="5"/>
        <v>172226</v>
      </c>
      <c r="F16" s="11">
        <f t="shared" si="5"/>
        <v>175718</v>
      </c>
      <c r="G16" s="11">
        <f t="shared" si="5"/>
        <v>294844</v>
      </c>
      <c r="H16" s="11">
        <f t="shared" si="5"/>
        <v>495817</v>
      </c>
      <c r="I16" s="11">
        <f t="shared" si="5"/>
        <v>177696</v>
      </c>
      <c r="J16" s="11">
        <f t="shared" si="2"/>
        <v>1988967</v>
      </c>
    </row>
    <row r="17" spans="1:10" ht="17.25" customHeight="1">
      <c r="A17" s="12" t="s">
        <v>26</v>
      </c>
      <c r="B17" s="13">
        <v>101163</v>
      </c>
      <c r="C17" s="13">
        <v>127130</v>
      </c>
      <c r="D17" s="13">
        <v>122923</v>
      </c>
      <c r="E17" s="13">
        <v>93860</v>
      </c>
      <c r="F17" s="13">
        <v>94522</v>
      </c>
      <c r="G17" s="13">
        <v>156969</v>
      </c>
      <c r="H17" s="13">
        <v>250824</v>
      </c>
      <c r="I17" s="13">
        <v>94156</v>
      </c>
      <c r="J17" s="11">
        <f t="shared" si="2"/>
        <v>1041547</v>
      </c>
    </row>
    <row r="18" spans="1:10" ht="17.25" customHeight="1">
      <c r="A18" s="12" t="s">
        <v>27</v>
      </c>
      <c r="B18" s="13">
        <v>82215</v>
      </c>
      <c r="C18" s="13">
        <v>79512</v>
      </c>
      <c r="D18" s="13">
        <v>76200</v>
      </c>
      <c r="E18" s="13">
        <v>56864</v>
      </c>
      <c r="F18" s="13">
        <v>62210</v>
      </c>
      <c r="G18" s="13">
        <v>105579</v>
      </c>
      <c r="H18" s="13">
        <v>197192</v>
      </c>
      <c r="I18" s="13">
        <v>63584</v>
      </c>
      <c r="J18" s="11">
        <f t="shared" si="2"/>
        <v>723356</v>
      </c>
    </row>
    <row r="19" spans="1:10" ht="17.25" customHeight="1">
      <c r="A19" s="12" t="s">
        <v>28</v>
      </c>
      <c r="B19" s="13">
        <v>25574</v>
      </c>
      <c r="C19" s="13">
        <v>30627</v>
      </c>
      <c r="D19" s="13">
        <v>27322</v>
      </c>
      <c r="E19" s="13">
        <v>21502</v>
      </c>
      <c r="F19" s="13">
        <v>18986</v>
      </c>
      <c r="G19" s="13">
        <v>32296</v>
      </c>
      <c r="H19" s="13">
        <v>47801</v>
      </c>
      <c r="I19" s="13">
        <v>19956</v>
      </c>
      <c r="J19" s="11">
        <f t="shared" si="2"/>
        <v>224064</v>
      </c>
    </row>
    <row r="20" spans="1:10" ht="17.25" customHeight="1">
      <c r="A20" s="16" t="s">
        <v>29</v>
      </c>
      <c r="B20" s="13">
        <v>42028</v>
      </c>
      <c r="C20" s="13">
        <v>64711</v>
      </c>
      <c r="D20" s="13">
        <v>71561</v>
      </c>
      <c r="E20" s="13">
        <v>58359</v>
      </c>
      <c r="F20" s="13">
        <v>48383</v>
      </c>
      <c r="G20" s="13">
        <v>61464</v>
      </c>
      <c r="H20" s="13">
        <v>65503</v>
      </c>
      <c r="I20" s="13">
        <v>33214</v>
      </c>
      <c r="J20" s="11">
        <f t="shared" si="2"/>
        <v>445223</v>
      </c>
    </row>
    <row r="21" spans="1:10" ht="17.25" customHeight="1">
      <c r="A21" s="12" t="s">
        <v>30</v>
      </c>
      <c r="B21" s="13">
        <f>ROUND(B$20*0.57,0)</f>
        <v>23956</v>
      </c>
      <c r="C21" s="13">
        <f>ROUND(C$20*0.57,0)</f>
        <v>36885</v>
      </c>
      <c r="D21" s="13">
        <f t="shared" ref="D21:I21" si="6">ROUND(D$20*0.57,0)</f>
        <v>40790</v>
      </c>
      <c r="E21" s="13">
        <f t="shared" si="6"/>
        <v>33265</v>
      </c>
      <c r="F21" s="13">
        <f t="shared" si="6"/>
        <v>27578</v>
      </c>
      <c r="G21" s="13">
        <f t="shared" si="6"/>
        <v>35034</v>
      </c>
      <c r="H21" s="13">
        <f t="shared" si="6"/>
        <v>37337</v>
      </c>
      <c r="I21" s="13">
        <f t="shared" si="6"/>
        <v>18932</v>
      </c>
      <c r="J21" s="11">
        <f t="shared" si="2"/>
        <v>253777</v>
      </c>
    </row>
    <row r="22" spans="1:10" ht="17.25" customHeight="1">
      <c r="A22" s="12" t="s">
        <v>31</v>
      </c>
      <c r="B22" s="13">
        <f>ROUND(B$20*0.43,0)</f>
        <v>18072</v>
      </c>
      <c r="C22" s="13">
        <f t="shared" ref="C22:I22" si="7">ROUND(C$20*0.43,0)</f>
        <v>27826</v>
      </c>
      <c r="D22" s="13">
        <f t="shared" si="7"/>
        <v>30771</v>
      </c>
      <c r="E22" s="13">
        <f t="shared" si="7"/>
        <v>25094</v>
      </c>
      <c r="F22" s="13">
        <f t="shared" si="7"/>
        <v>20805</v>
      </c>
      <c r="G22" s="13">
        <f t="shared" si="7"/>
        <v>26430</v>
      </c>
      <c r="H22" s="13">
        <f t="shared" si="7"/>
        <v>28166</v>
      </c>
      <c r="I22" s="13">
        <f t="shared" si="7"/>
        <v>14282</v>
      </c>
      <c r="J22" s="11">
        <f t="shared" si="2"/>
        <v>191446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8819</v>
      </c>
      <c r="J23" s="11">
        <f t="shared" si="2"/>
        <v>8819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2.717981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0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7.6180999999999999E-2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101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6177.13</v>
      </c>
      <c r="J31" s="24">
        <f t="shared" ref="J31:J69" si="9">SUM(B31:I31)</f>
        <v>6177.13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1414713</v>
      </c>
      <c r="C43" s="23">
        <f t="shared" ref="C43:I43" si="10">+C44+C52</f>
        <v>2014748.68</v>
      </c>
      <c r="D43" s="23">
        <f t="shared" si="10"/>
        <v>1955162.08</v>
      </c>
      <c r="E43" s="23">
        <f t="shared" si="10"/>
        <v>1445207.2499999998</v>
      </c>
      <c r="F43" s="23">
        <f t="shared" si="10"/>
        <v>1295457.5</v>
      </c>
      <c r="G43" s="23">
        <f t="shared" si="10"/>
        <v>1964824.25</v>
      </c>
      <c r="H43" s="23">
        <f t="shared" si="10"/>
        <v>2552953.4000000004</v>
      </c>
      <c r="I43" s="23">
        <f t="shared" si="10"/>
        <v>1294361.44</v>
      </c>
      <c r="J43" s="23">
        <f t="shared" si="9"/>
        <v>13937427.6</v>
      </c>
    </row>
    <row r="44" spans="1:10" ht="17.25" customHeight="1">
      <c r="A44" s="16" t="s">
        <v>52</v>
      </c>
      <c r="B44" s="24">
        <f>SUM(B45:B51)</f>
        <v>1399741.88</v>
      </c>
      <c r="C44" s="24">
        <f t="shared" ref="C44:J44" si="11">SUM(C45:C51)</f>
        <v>1994385.21</v>
      </c>
      <c r="D44" s="24">
        <f t="shared" si="11"/>
        <v>1934820.31</v>
      </c>
      <c r="E44" s="24">
        <f t="shared" si="11"/>
        <v>1424939.5899999999</v>
      </c>
      <c r="F44" s="24">
        <f t="shared" si="11"/>
        <v>1276185.5</v>
      </c>
      <c r="G44" s="24">
        <f t="shared" si="11"/>
        <v>1946867.22</v>
      </c>
      <c r="H44" s="24">
        <f t="shared" si="11"/>
        <v>2527787.91</v>
      </c>
      <c r="I44" s="24">
        <f t="shared" si="11"/>
        <v>1281017.99</v>
      </c>
      <c r="J44" s="24">
        <f t="shared" si="11"/>
        <v>13785745.610000001</v>
      </c>
    </row>
    <row r="45" spans="1:10" ht="17.25" customHeight="1">
      <c r="A45" s="37" t="s">
        <v>53</v>
      </c>
      <c r="B45" s="24">
        <f t="shared" ref="B45:I45" si="12">ROUND(B26*B7,2)</f>
        <v>1399741.88</v>
      </c>
      <c r="C45" s="24">
        <f t="shared" si="12"/>
        <v>1989962.16</v>
      </c>
      <c r="D45" s="24">
        <f t="shared" si="12"/>
        <v>1934820.31</v>
      </c>
      <c r="E45" s="24">
        <f t="shared" si="12"/>
        <v>1396219.88</v>
      </c>
      <c r="F45" s="24">
        <f t="shared" si="12"/>
        <v>1276185.5</v>
      </c>
      <c r="G45" s="24">
        <f t="shared" si="12"/>
        <v>1946867.22</v>
      </c>
      <c r="H45" s="24">
        <f t="shared" si="12"/>
        <v>2527787.91</v>
      </c>
      <c r="I45" s="24">
        <f t="shared" si="12"/>
        <v>1274840.8600000001</v>
      </c>
      <c r="J45" s="24">
        <f t="shared" si="9"/>
        <v>13746425.719999999</v>
      </c>
    </row>
    <row r="46" spans="1:10" ht="17.25" customHeight="1">
      <c r="A46" s="37" t="s">
        <v>54</v>
      </c>
      <c r="B46" s="20">
        <v>0</v>
      </c>
      <c r="C46" s="24">
        <f>ROUND(C27*C7,2)</f>
        <v>4423.05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4423.05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39938.959999999999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39938.959999999999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-11219.25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-11219.25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6177.13</v>
      </c>
      <c r="J49" s="24">
        <f>SUM(B49:I49)</f>
        <v>6177.13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14971.12</v>
      </c>
      <c r="C52" s="39">
        <v>20363.47</v>
      </c>
      <c r="D52" s="39">
        <v>20341.77</v>
      </c>
      <c r="E52" s="39">
        <v>20267.66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151681.99000000002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-491978.89</v>
      </c>
      <c r="C56" s="38">
        <f t="shared" si="13"/>
        <v>-220725.11</v>
      </c>
      <c r="D56" s="38">
        <f t="shared" si="13"/>
        <v>-249282.25</v>
      </c>
      <c r="E56" s="38">
        <f t="shared" si="13"/>
        <v>-220306.48</v>
      </c>
      <c r="F56" s="38">
        <f t="shared" si="13"/>
        <v>-411860.91000000003</v>
      </c>
      <c r="G56" s="38">
        <f t="shared" si="13"/>
        <v>-474226.59</v>
      </c>
      <c r="H56" s="38">
        <f t="shared" si="13"/>
        <v>-415255.77999999997</v>
      </c>
      <c r="I56" s="38">
        <f t="shared" si="13"/>
        <v>-180227.81</v>
      </c>
      <c r="J56" s="38">
        <f t="shared" si="9"/>
        <v>-2663863.8200000003</v>
      </c>
    </row>
    <row r="57" spans="1:10" ht="18.75" customHeight="1">
      <c r="A57" s="16" t="s">
        <v>99</v>
      </c>
      <c r="B57" s="38">
        <f t="shared" ref="B57:I57" si="14">B58+B59+B60+B61+B62+B63</f>
        <v>-479143.34</v>
      </c>
      <c r="C57" s="38">
        <f t="shared" si="14"/>
        <v>-201889.11</v>
      </c>
      <c r="D57" s="38">
        <f t="shared" si="14"/>
        <v>-230576.28</v>
      </c>
      <c r="E57" s="38">
        <f t="shared" si="14"/>
        <v>-113397</v>
      </c>
      <c r="F57" s="38">
        <f t="shared" si="14"/>
        <v>-398007.83</v>
      </c>
      <c r="G57" s="38">
        <f t="shared" si="14"/>
        <v>-456871.15</v>
      </c>
      <c r="H57" s="38">
        <f t="shared" si="14"/>
        <v>-389365.20999999996</v>
      </c>
      <c r="I57" s="38">
        <f t="shared" si="14"/>
        <v>-167562</v>
      </c>
      <c r="J57" s="38">
        <f t="shared" si="9"/>
        <v>-2436811.92</v>
      </c>
    </row>
    <row r="58" spans="1:10" ht="18.75" customHeight="1">
      <c r="A58" s="12" t="s">
        <v>100</v>
      </c>
      <c r="B58" s="38">
        <f>-ROUND(B9*$D$3,2)</f>
        <v>-143622</v>
      </c>
      <c r="C58" s="38">
        <f t="shared" ref="C58:I58" si="15">-ROUND(C9*$D$3,2)</f>
        <v>-193887</v>
      </c>
      <c r="D58" s="38">
        <f t="shared" si="15"/>
        <v>-160908</v>
      </c>
      <c r="E58" s="38">
        <f t="shared" si="15"/>
        <v>-113397</v>
      </c>
      <c r="F58" s="38">
        <f t="shared" si="15"/>
        <v>-124956</v>
      </c>
      <c r="G58" s="38">
        <f t="shared" si="15"/>
        <v>-160329</v>
      </c>
      <c r="H58" s="38">
        <f t="shared" si="15"/>
        <v>-182316</v>
      </c>
      <c r="I58" s="38">
        <f t="shared" si="15"/>
        <v>-167562</v>
      </c>
      <c r="J58" s="38">
        <f t="shared" si="9"/>
        <v>-1246977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1">
        <v>-3390</v>
      </c>
      <c r="C60" s="51">
        <v>-1260</v>
      </c>
      <c r="D60" s="51">
        <v>-1515</v>
      </c>
      <c r="E60" s="20">
        <v>0</v>
      </c>
      <c r="F60" s="51">
        <v>-2196</v>
      </c>
      <c r="G60" s="51">
        <v>-1479</v>
      </c>
      <c r="H60" s="51">
        <v>-1317</v>
      </c>
      <c r="I60" s="20">
        <v>0</v>
      </c>
      <c r="J60" s="38">
        <f t="shared" si="9"/>
        <v>-11157</v>
      </c>
    </row>
    <row r="61" spans="1:10" ht="18.75" customHeight="1">
      <c r="A61" s="12" t="s">
        <v>64</v>
      </c>
      <c r="B61" s="51">
        <v>-2130</v>
      </c>
      <c r="C61" s="51">
        <v>-480</v>
      </c>
      <c r="D61" s="51">
        <v>-768</v>
      </c>
      <c r="E61" s="20">
        <v>0</v>
      </c>
      <c r="F61" s="51">
        <v>-1014</v>
      </c>
      <c r="G61" s="51">
        <v>-543</v>
      </c>
      <c r="H61" s="51">
        <v>-219</v>
      </c>
      <c r="I61" s="20">
        <v>0</v>
      </c>
      <c r="J61" s="38">
        <f t="shared" si="9"/>
        <v>-5154</v>
      </c>
    </row>
    <row r="62" spans="1:10" ht="18.75" customHeight="1">
      <c r="A62" s="12" t="s">
        <v>65</v>
      </c>
      <c r="B62" s="51">
        <v>-329945.34000000003</v>
      </c>
      <c r="C62" s="51">
        <v>-6234.11</v>
      </c>
      <c r="D62" s="51">
        <v>-67385.279999999999</v>
      </c>
      <c r="E62" s="20">
        <v>0</v>
      </c>
      <c r="F62" s="51">
        <v>-269785.83</v>
      </c>
      <c r="G62" s="51">
        <v>-294520.15000000002</v>
      </c>
      <c r="H62" s="51">
        <v>-205485.21</v>
      </c>
      <c r="I62" s="20">
        <v>0</v>
      </c>
      <c r="J62" s="38">
        <f>SUM(B62:I62)</f>
        <v>-1173355.9200000002</v>
      </c>
    </row>
    <row r="63" spans="1:10" ht="18.75" customHeight="1">
      <c r="A63" s="12" t="s">
        <v>66</v>
      </c>
      <c r="B63" s="51">
        <v>-56</v>
      </c>
      <c r="C63" s="51">
        <v>-28</v>
      </c>
      <c r="D63" s="20">
        <v>0</v>
      </c>
      <c r="E63" s="20">
        <v>0</v>
      </c>
      <c r="F63" s="51">
        <v>-56</v>
      </c>
      <c r="G63" s="20">
        <v>0</v>
      </c>
      <c r="H63" s="51">
        <v>-28</v>
      </c>
      <c r="I63" s="20">
        <v>0</v>
      </c>
      <c r="J63" s="38">
        <f t="shared" si="9"/>
        <v>-168</v>
      </c>
    </row>
    <row r="64" spans="1:10" ht="18.75" customHeight="1">
      <c r="A64" s="16" t="s">
        <v>104</v>
      </c>
      <c r="B64" s="51">
        <f>SUM(B65:B85)</f>
        <v>-12835.55</v>
      </c>
      <c r="C64" s="51">
        <f t="shared" ref="C64:I64" si="16">SUM(C65:C85)</f>
        <v>-18836</v>
      </c>
      <c r="D64" s="51">
        <f t="shared" si="16"/>
        <v>-18705.97</v>
      </c>
      <c r="E64" s="51">
        <f t="shared" si="16"/>
        <v>-83121.83</v>
      </c>
      <c r="F64" s="51">
        <f t="shared" si="16"/>
        <v>-13853.08</v>
      </c>
      <c r="G64" s="51">
        <f t="shared" si="16"/>
        <v>-17355.440000000002</v>
      </c>
      <c r="H64" s="51">
        <f t="shared" si="16"/>
        <v>-25890.57</v>
      </c>
      <c r="I64" s="51">
        <f t="shared" si="16"/>
        <v>-12665.81</v>
      </c>
      <c r="J64" s="38">
        <f t="shared" si="9"/>
        <v>-203264.25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20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2">
        <f t="shared" si="9"/>
        <v>-40000</v>
      </c>
    </row>
    <row r="69" spans="1:10" ht="18.75" customHeight="1">
      <c r="A69" s="37" t="s">
        <v>71</v>
      </c>
      <c r="B69" s="38">
        <v>-12835.55</v>
      </c>
      <c r="C69" s="38">
        <v>-18633.09</v>
      </c>
      <c r="D69" s="38">
        <v>-17614.61</v>
      </c>
      <c r="E69" s="38">
        <v>-13632.06</v>
      </c>
      <c r="F69" s="38">
        <v>-12352.42</v>
      </c>
      <c r="G69" s="38">
        <v>-16974.79</v>
      </c>
      <c r="H69" s="38">
        <v>-25866.959999999999</v>
      </c>
      <c r="I69" s="38">
        <v>-12665.81</v>
      </c>
      <c r="J69" s="52">
        <f t="shared" si="9"/>
        <v>-130575.28999999998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102</v>
      </c>
      <c r="B80" s="20">
        <v>0</v>
      </c>
      <c r="C80" s="20">
        <v>0</v>
      </c>
      <c r="D80" s="20">
        <v>0</v>
      </c>
      <c r="E80" s="38">
        <v>-27199.94</v>
      </c>
      <c r="F80" s="20">
        <v>0</v>
      </c>
      <c r="G80" s="20">
        <v>0</v>
      </c>
      <c r="H80" s="20">
        <v>0</v>
      </c>
      <c r="I80" s="20">
        <v>0</v>
      </c>
      <c r="J80" s="52">
        <f>SUM(B80:I80)</f>
        <v>-27199.94</v>
      </c>
    </row>
    <row r="81" spans="1:10" ht="18.75" customHeight="1">
      <c r="A81" s="12" t="s">
        <v>105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2">
        <f>SUM(B81:I81)</f>
        <v>-500</v>
      </c>
    </row>
    <row r="82" spans="1:10" ht="18.75" customHeight="1">
      <c r="A82" s="12" t="s">
        <v>106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115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117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122</v>
      </c>
      <c r="B86" s="20">
        <v>0</v>
      </c>
      <c r="C86" s="20">
        <v>0</v>
      </c>
      <c r="D86" s="20">
        <v>0</v>
      </c>
      <c r="E86" s="38">
        <v>-23787.65</v>
      </c>
      <c r="F86" s="20">
        <v>0</v>
      </c>
      <c r="G86" s="20">
        <v>0</v>
      </c>
      <c r="H86" s="20">
        <v>0</v>
      </c>
      <c r="I86" s="20">
        <v>0</v>
      </c>
      <c r="J86" s="52">
        <f>SUM(B86:I86)</f>
        <v>-23787.65</v>
      </c>
    </row>
    <row r="87" spans="1:10" ht="18.75" customHeight="1">
      <c r="A87" s="16" t="s">
        <v>114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8.75" customHeight="1">
      <c r="A89" s="16" t="s">
        <v>108</v>
      </c>
      <c r="B89" s="25">
        <f t="shared" ref="B89:I89" si="17">+B90+B91</f>
        <v>922734.10999999975</v>
      </c>
      <c r="C89" s="25">
        <f t="shared" si="17"/>
        <v>1794023.57</v>
      </c>
      <c r="D89" s="25">
        <f t="shared" si="17"/>
        <v>1705879.83</v>
      </c>
      <c r="E89" s="25">
        <f t="shared" si="17"/>
        <v>1224900.7699999998</v>
      </c>
      <c r="F89" s="25">
        <f t="shared" si="17"/>
        <v>883596.59</v>
      </c>
      <c r="G89" s="25">
        <f t="shared" si="17"/>
        <v>1490597.66</v>
      </c>
      <c r="H89" s="25">
        <f t="shared" si="17"/>
        <v>2137697.6200000006</v>
      </c>
      <c r="I89" s="25">
        <f t="shared" si="17"/>
        <v>1114133.6299999999</v>
      </c>
      <c r="J89" s="52">
        <f>SUM(B89:I89)</f>
        <v>11273563.780000001</v>
      </c>
    </row>
    <row r="90" spans="1:10" ht="18.75" customHeight="1">
      <c r="A90" s="16" t="s">
        <v>107</v>
      </c>
      <c r="B90" s="25">
        <f t="shared" ref="B90:I90" si="18">+B44+B57+B64+B86</f>
        <v>907762.98999999976</v>
      </c>
      <c r="C90" s="25">
        <f t="shared" si="18"/>
        <v>1773660.1</v>
      </c>
      <c r="D90" s="25">
        <f t="shared" si="18"/>
        <v>1685538.06</v>
      </c>
      <c r="E90" s="25">
        <f t="shared" si="18"/>
        <v>1204633.1099999999</v>
      </c>
      <c r="F90" s="25">
        <f t="shared" si="18"/>
        <v>864324.59</v>
      </c>
      <c r="G90" s="25">
        <f t="shared" si="18"/>
        <v>1472640.63</v>
      </c>
      <c r="H90" s="25">
        <f t="shared" si="18"/>
        <v>2112532.1300000004</v>
      </c>
      <c r="I90" s="25">
        <f t="shared" si="18"/>
        <v>1100790.18</v>
      </c>
      <c r="J90" s="52">
        <f>SUM(B90:I90)</f>
        <v>11121881.789999999</v>
      </c>
    </row>
    <row r="91" spans="1:10" ht="18.75" customHeight="1">
      <c r="A91" s="16" t="s">
        <v>111</v>
      </c>
      <c r="B91" s="25">
        <f t="shared" ref="B91:I91" si="19">IF(+B52+B87+B92&lt;0,0,(B52+B87+B92))</f>
        <v>14971.12</v>
      </c>
      <c r="C91" s="25">
        <f t="shared" si="19"/>
        <v>20363.47</v>
      </c>
      <c r="D91" s="25">
        <f t="shared" si="19"/>
        <v>20341.77</v>
      </c>
      <c r="E91" s="20">
        <f t="shared" si="19"/>
        <v>20267.66</v>
      </c>
      <c r="F91" s="25">
        <f t="shared" si="19"/>
        <v>19272</v>
      </c>
      <c r="G91" s="20">
        <f t="shared" si="19"/>
        <v>17957.03</v>
      </c>
      <c r="H91" s="25">
        <f t="shared" si="19"/>
        <v>25165.49</v>
      </c>
      <c r="I91" s="20">
        <f t="shared" si="19"/>
        <v>13343.45</v>
      </c>
      <c r="J91" s="52">
        <f>SUM(B91:I91)</f>
        <v>151681.99000000002</v>
      </c>
    </row>
    <row r="92" spans="1:10" ht="18" customHeight="1">
      <c r="A92" s="16" t="s">
        <v>109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110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SUM(J98:J117)</f>
        <v>11273563.760000002</v>
      </c>
    </row>
    <row r="98" spans="1:10" ht="18.75" customHeight="1">
      <c r="A98" s="27" t="s">
        <v>83</v>
      </c>
      <c r="B98" s="28">
        <v>113725.75999999999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7" si="20">SUM(B98:I98)</f>
        <v>113725.75999999999</v>
      </c>
    </row>
    <row r="99" spans="1:10" ht="18.75" customHeight="1">
      <c r="A99" s="27" t="s">
        <v>84</v>
      </c>
      <c r="B99" s="28">
        <v>809008.35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0"/>
        <v>809008.35</v>
      </c>
    </row>
    <row r="100" spans="1:10" ht="18.75" customHeight="1">
      <c r="A100" s="27" t="s">
        <v>85</v>
      </c>
      <c r="B100" s="44">
        <v>0</v>
      </c>
      <c r="C100" s="28">
        <f>+C89</f>
        <v>1794023.57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0"/>
        <v>1794023.57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1705879.83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0"/>
        <v>1705879.83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432101.89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0"/>
        <v>432101.89</v>
      </c>
    </row>
    <row r="103" spans="1:10" ht="18.75" customHeight="1">
      <c r="A103" s="27" t="s">
        <v>112</v>
      </c>
      <c r="B103" s="44">
        <v>0</v>
      </c>
      <c r="C103" s="44">
        <v>0</v>
      </c>
      <c r="D103" s="44">
        <v>0</v>
      </c>
      <c r="E103" s="28">
        <v>241885.55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0"/>
        <v>241885.55</v>
      </c>
    </row>
    <row r="104" spans="1:10" ht="18.75" customHeight="1">
      <c r="A104" s="27" t="s">
        <v>113</v>
      </c>
      <c r="B104" s="44">
        <v>0</v>
      </c>
      <c r="C104" s="44">
        <v>0</v>
      </c>
      <c r="D104" s="44">
        <v>0</v>
      </c>
      <c r="E104" s="28">
        <v>541999.04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0"/>
        <v>541999.04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8914.2900000000009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0"/>
        <v>8914.2900000000009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883596.59</v>
      </c>
      <c r="G106" s="44">
        <v>0</v>
      </c>
      <c r="H106" s="44">
        <v>0</v>
      </c>
      <c r="I106" s="44">
        <v>0</v>
      </c>
      <c r="J106" s="45">
        <f t="shared" si="20"/>
        <v>883596.59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210301.81</v>
      </c>
      <c r="H107" s="44">
        <v>0</v>
      </c>
      <c r="I107" s="44">
        <v>0</v>
      </c>
      <c r="J107" s="45">
        <f t="shared" si="20"/>
        <v>210301.81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294274.55</v>
      </c>
      <c r="H108" s="44">
        <v>0</v>
      </c>
      <c r="I108" s="44">
        <v>0</v>
      </c>
      <c r="J108" s="45">
        <f t="shared" si="20"/>
        <v>294274.55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439886.21</v>
      </c>
      <c r="H109" s="44">
        <v>0</v>
      </c>
      <c r="I109" s="44">
        <v>0</v>
      </c>
      <c r="J109" s="45">
        <f t="shared" si="20"/>
        <v>439886.21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546135.07999999996</v>
      </c>
      <c r="H110" s="44">
        <v>0</v>
      </c>
      <c r="I110" s="44">
        <v>0</v>
      </c>
      <c r="J110" s="45">
        <f t="shared" si="20"/>
        <v>546135.07999999996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624387.29</v>
      </c>
      <c r="I111" s="44">
        <v>0</v>
      </c>
      <c r="J111" s="45">
        <f t="shared" si="20"/>
        <v>624387.29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50095.38</v>
      </c>
      <c r="I112" s="44">
        <v>0</v>
      </c>
      <c r="J112" s="45">
        <f t="shared" si="20"/>
        <v>50095.38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343100.88</v>
      </c>
      <c r="I113" s="44">
        <v>0</v>
      </c>
      <c r="J113" s="45">
        <f t="shared" si="20"/>
        <v>343100.88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297062.34999999998</v>
      </c>
      <c r="I114" s="44">
        <v>0</v>
      </c>
      <c r="J114" s="45">
        <f t="shared" si="20"/>
        <v>297062.34999999998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823051.72</v>
      </c>
      <c r="I115" s="44">
        <v>0</v>
      </c>
      <c r="J115" s="45">
        <f t="shared" si="20"/>
        <v>823051.72</v>
      </c>
    </row>
    <row r="116" spans="1:10" ht="18.75" customHeight="1">
      <c r="A116" s="27" t="s">
        <v>119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28">
        <v>406354.56</v>
      </c>
      <c r="J116" s="45">
        <f t="shared" si="20"/>
        <v>406354.56</v>
      </c>
    </row>
    <row r="117" spans="1:10" ht="18.75" customHeight="1">
      <c r="A117" s="29" t="s">
        <v>120</v>
      </c>
      <c r="B117" s="46">
        <v>0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7">
        <v>707779.06</v>
      </c>
      <c r="J117" s="48">
        <f t="shared" si="20"/>
        <v>707779.06</v>
      </c>
    </row>
    <row r="118" spans="1:10" ht="18.75" customHeight="1">
      <c r="A118" s="64" t="s">
        <v>121</v>
      </c>
      <c r="B118" s="55"/>
      <c r="C118" s="55"/>
      <c r="D118" s="55"/>
      <c r="E118" s="55"/>
      <c r="F118" s="55"/>
      <c r="G118" s="55"/>
      <c r="H118" s="55"/>
      <c r="I118" s="55"/>
      <c r="J118" s="56"/>
    </row>
    <row r="119" spans="1:10" ht="18.75" customHeight="1">
      <c r="A119" s="43"/>
    </row>
    <row r="120" spans="1:10" ht="18.75" customHeight="1">
      <c r="A120" s="43"/>
    </row>
    <row r="121" spans="1:10" ht="18.75" customHeight="1">
      <c r="A121" s="43"/>
    </row>
    <row r="122" spans="1:10" ht="18.75" customHeight="1">
      <c r="A122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2013-10-08T12:33:28Z</dcterms:modified>
</cp:coreProperties>
</file>