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<sst xmlns="http://schemas.openxmlformats.org/spreadsheetml/2006/main" count="94" uniqueCount="94">
  <si>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</si>
  <si>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</si>
  <si>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</si>
  <si>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</si>
  <si>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</si>
  <si>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</si>
  <si>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</si>
  <si>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</si>
  <si>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</si>
  <si>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</si>
  <si>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</si>
  <si>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</si>
  <si>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</si>
  <si>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</si>
  <si>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</si>
  <si>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</si>
  <si>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</si>
  <si>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</si>
  <si>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</si>
  <si>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</si>
  <si>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</si>
  <si>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</si>
  <si>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</si>
  <si>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</si>
  <si>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</si>
  <si>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</si>
  <si>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</si>
  <si>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</si>
  <si>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</si>
  <si>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</si>
  <si>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</si>
  <si>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</si>
  <si>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</si>
  <si>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</si>
  <si>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</si>
  <si>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</si>
  <si>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</si>
  <si>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</si>
  <si>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</si>
  <si>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</si>
  <si>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</si>
  <si>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</si>
  <si>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</si>
  <si>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</si>
  <si>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</si>
  <si>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</si>
  <si>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</si>
  <si>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</si>
  <si>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</si>
  <si>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</si>
  <si>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</si>
  <si>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</si>
  <si>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</si>
  <si>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</si>
  <si>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</si>
  <si>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</si>
  <si>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</si>
  <si>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</si>
  <si>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</si>
  <si>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</si>
  <si>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</si>
  <si>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</si>
  <si>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</si>
  <si>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</si>
  <si>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</si>
  <si>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</si>
  <si>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</si>
  <si>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</si>
  <si>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</si>
  <si>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</si>
  <si>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</si>
  <si>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</si>
  <si>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</si>
  <si>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</si>
  <si>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</si>
  <si>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</si>
  <si>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</si>
  <si>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</si>
  <si>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</si>
  <si>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</si>
  <si>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</si>
  <si>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</si>
  <si>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</si>
  <si>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</si>
  <si>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</si>
  <si>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</si>
  <si>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</si>
  <si>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</si>
  <si>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</si>
  <si>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</si>
  <si>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</si>
  <si>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</si>
  <si>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</si>
  <si>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OPERAÇÃO 24/11/13 - VENCIMENTO 29/11/13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</si>
</sst>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43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914400</xdr:colOff>
      <xdr:row>93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914400</xdr:colOff>
      <xdr:row>93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914400</xdr:colOff>
      <xdr:row>93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1">
      <c r="A2" s="62" t="s">
        <v>93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3" t="s">
        <v>18</v>
      </c>
      <c r="B4" s="63" t="s">
        <v>19</v>
      </c>
      <c r="C4" s="63"/>
      <c r="D4" s="63"/>
      <c r="E4" s="63"/>
      <c r="F4" s="63"/>
      <c r="G4" s="63"/>
      <c r="H4" s="63"/>
      <c r="I4" s="63"/>
      <c r="J4" s="64" t="s">
        <v>20</v>
      </c>
    </row>
    <row r="5" spans="1:10" ht="38.25">
      <c r="A5" s="63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3"/>
    </row>
    <row r="6" spans="1:10" ht="15.75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3"/>
    </row>
    <row r="7" spans="1:12" ht="15.75">
      <c r="A7" s="9" t="s">
        <v>21</v>
      </c>
      <c r="B7" s="10">
        <f>B8+B16+B20</f>
        <v>219607</v>
      </c>
      <c r="C7" s="10">
        <f aca="true" t="shared" si="0" ref="C7:I7">C8+C16+C20</f>
        <v>158504</v>
      </c>
      <c r="D7" s="10">
        <f t="shared" si="0"/>
        <v>248736</v>
      </c>
      <c r="E7" s="10">
        <f t="shared" si="0"/>
        <v>320998</v>
      </c>
      <c r="F7" s="10">
        <f t="shared" si="0"/>
        <v>177346</v>
      </c>
      <c r="G7" s="10">
        <f t="shared" si="0"/>
        <v>329841</v>
      </c>
      <c r="H7" s="10">
        <f t="shared" si="0"/>
        <v>204689</v>
      </c>
      <c r="I7" s="10">
        <f t="shared" si="0"/>
        <v>102065</v>
      </c>
      <c r="J7" s="10">
        <f>+J8+J16+J20</f>
        <v>1761786</v>
      </c>
      <c r="L7" s="42"/>
    </row>
    <row r="8" spans="1:10" ht="15.75">
      <c r="A8" s="11" t="s">
        <v>22</v>
      </c>
      <c r="B8" s="12">
        <f>+B9+B12</f>
        <v>122320</v>
      </c>
      <c r="C8" s="12">
        <f>+C9+C12</f>
        <v>93093</v>
      </c>
      <c r="D8" s="12">
        <f aca="true" t="shared" si="1" ref="D8:I8">+D9+D12</f>
        <v>150977</v>
      </c>
      <c r="E8" s="12">
        <f t="shared" si="1"/>
        <v>181386</v>
      </c>
      <c r="F8" s="12">
        <f t="shared" si="1"/>
        <v>102918</v>
      </c>
      <c r="G8" s="12">
        <f t="shared" si="1"/>
        <v>187181</v>
      </c>
      <c r="H8" s="12">
        <f t="shared" si="1"/>
        <v>111210</v>
      </c>
      <c r="I8" s="12">
        <f t="shared" si="1"/>
        <v>61283</v>
      </c>
      <c r="J8" s="12">
        <f>SUM(B8:I8)</f>
        <v>1010368</v>
      </c>
    </row>
    <row r="9" spans="1:10" ht="15.75">
      <c r="A9" s="13" t="s">
        <v>23</v>
      </c>
      <c r="B9" s="14">
        <v>22934</v>
      </c>
      <c r="C9" s="14">
        <v>20937</v>
      </c>
      <c r="D9" s="14">
        <v>26853</v>
      </c>
      <c r="E9" s="14">
        <v>29468</v>
      </c>
      <c r="F9" s="14">
        <v>22427</v>
      </c>
      <c r="G9" s="14">
        <v>29600</v>
      </c>
      <c r="H9" s="14">
        <v>15966</v>
      </c>
      <c r="I9" s="14">
        <v>12019</v>
      </c>
      <c r="J9" s="12">
        <f aca="true" t="shared" si="2" ref="J9:J15">SUM(B9:I9)</f>
        <v>180204</v>
      </c>
    </row>
    <row r="10" spans="1:10" ht="15.75">
      <c r="A10" s="15" t="s">
        <v>24</v>
      </c>
      <c r="B10" s="14">
        <f>+B9-B11</f>
        <v>22934</v>
      </c>
      <c r="C10" s="14">
        <f aca="true" t="shared" si="3" ref="C10:I10">+C9-C11</f>
        <v>20937</v>
      </c>
      <c r="D10" s="14">
        <f t="shared" si="3"/>
        <v>26853</v>
      </c>
      <c r="E10" s="14">
        <f t="shared" si="3"/>
        <v>29468</v>
      </c>
      <c r="F10" s="14">
        <f t="shared" si="3"/>
        <v>22427</v>
      </c>
      <c r="G10" s="14">
        <f t="shared" si="3"/>
        <v>29600</v>
      </c>
      <c r="H10" s="14">
        <f t="shared" si="3"/>
        <v>15966</v>
      </c>
      <c r="I10" s="14">
        <f t="shared" si="3"/>
        <v>12019</v>
      </c>
      <c r="J10" s="12">
        <f t="shared" si="2"/>
        <v>180204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99386</v>
      </c>
      <c r="C12" s="14">
        <f aca="true" t="shared" si="4" ref="C12:I12">C13+C14+C15</f>
        <v>72156</v>
      </c>
      <c r="D12" s="14">
        <f t="shared" si="4"/>
        <v>124124</v>
      </c>
      <c r="E12" s="14">
        <f t="shared" si="4"/>
        <v>151918</v>
      </c>
      <c r="F12" s="14">
        <f t="shared" si="4"/>
        <v>80491</v>
      </c>
      <c r="G12" s="14">
        <f t="shared" si="4"/>
        <v>157581</v>
      </c>
      <c r="H12" s="14">
        <f t="shared" si="4"/>
        <v>95244</v>
      </c>
      <c r="I12" s="14">
        <f t="shared" si="4"/>
        <v>49264</v>
      </c>
      <c r="J12" s="12">
        <f t="shared" si="2"/>
        <v>830164</v>
      </c>
    </row>
    <row r="13" spans="1:10" ht="15.75">
      <c r="A13" s="15" t="s">
        <v>27</v>
      </c>
      <c r="B13" s="14">
        <v>45163</v>
      </c>
      <c r="C13" s="14">
        <v>34398</v>
      </c>
      <c r="D13" s="14">
        <v>58629</v>
      </c>
      <c r="E13" s="14">
        <v>71552</v>
      </c>
      <c r="F13" s="14">
        <v>38841</v>
      </c>
      <c r="G13" s="14">
        <v>73679</v>
      </c>
      <c r="H13" s="14">
        <v>42787</v>
      </c>
      <c r="I13" s="14">
        <v>21412</v>
      </c>
      <c r="J13" s="12">
        <f t="shared" si="2"/>
        <v>386461</v>
      </c>
    </row>
    <row r="14" spans="1:10" ht="15.75">
      <c r="A14" s="15" t="s">
        <v>28</v>
      </c>
      <c r="B14" s="14">
        <v>40931</v>
      </c>
      <c r="C14" s="14">
        <v>27869</v>
      </c>
      <c r="D14" s="14">
        <v>50790</v>
      </c>
      <c r="E14" s="14">
        <v>60041</v>
      </c>
      <c r="F14" s="14">
        <v>31277</v>
      </c>
      <c r="G14" s="14">
        <v>65105</v>
      </c>
      <c r="H14" s="14">
        <v>41785</v>
      </c>
      <c r="I14" s="14">
        <v>22806</v>
      </c>
      <c r="J14" s="12">
        <f t="shared" si="2"/>
        <v>340604</v>
      </c>
    </row>
    <row r="15" spans="1:10" ht="15.75">
      <c r="A15" s="15" t="s">
        <v>29</v>
      </c>
      <c r="B15" s="14">
        <v>13292</v>
      </c>
      <c r="C15" s="14">
        <v>9889</v>
      </c>
      <c r="D15" s="14">
        <v>14705</v>
      </c>
      <c r="E15" s="14">
        <v>20325</v>
      </c>
      <c r="F15" s="14">
        <v>10373</v>
      </c>
      <c r="G15" s="14">
        <v>18797</v>
      </c>
      <c r="H15" s="14">
        <v>10672</v>
      </c>
      <c r="I15" s="14">
        <v>5046</v>
      </c>
      <c r="J15" s="12">
        <f t="shared" si="2"/>
        <v>103099</v>
      </c>
    </row>
    <row r="16" spans="1:10" ht="15.75">
      <c r="A16" s="17" t="s">
        <v>30</v>
      </c>
      <c r="B16" s="18">
        <f>B17+B18+B19</f>
        <v>70107</v>
      </c>
      <c r="C16" s="18">
        <f aca="true" t="shared" si="5" ref="C16:I16">C17+C18+C19</f>
        <v>44288</v>
      </c>
      <c r="D16" s="18">
        <f t="shared" si="5"/>
        <v>63128</v>
      </c>
      <c r="E16" s="18">
        <f t="shared" si="5"/>
        <v>91315</v>
      </c>
      <c r="F16" s="18">
        <f t="shared" si="5"/>
        <v>50090</v>
      </c>
      <c r="G16" s="18">
        <f t="shared" si="5"/>
        <v>105628</v>
      </c>
      <c r="H16" s="18">
        <f t="shared" si="5"/>
        <v>75768</v>
      </c>
      <c r="I16" s="18">
        <f t="shared" si="5"/>
        <v>33109</v>
      </c>
      <c r="J16" s="12">
        <f aca="true" t="shared" si="6" ref="J16:J22">SUM(B16:I16)</f>
        <v>533433</v>
      </c>
    </row>
    <row r="17" spans="1:10" ht="18.75" customHeight="1">
      <c r="A17" s="13" t="s">
        <v>31</v>
      </c>
      <c r="B17" s="14">
        <v>38662</v>
      </c>
      <c r="C17" s="14">
        <v>27078</v>
      </c>
      <c r="D17" s="14">
        <v>36886</v>
      </c>
      <c r="E17" s="14">
        <v>53557</v>
      </c>
      <c r="F17" s="14">
        <v>30094</v>
      </c>
      <c r="G17" s="14">
        <v>59413</v>
      </c>
      <c r="H17" s="14">
        <v>40377</v>
      </c>
      <c r="I17" s="14">
        <v>18037</v>
      </c>
      <c r="J17" s="12">
        <f t="shared" si="6"/>
        <v>304104</v>
      </c>
    </row>
    <row r="18" spans="1:10" ht="18.75" customHeight="1">
      <c r="A18" s="13" t="s">
        <v>32</v>
      </c>
      <c r="B18" s="14">
        <v>23779</v>
      </c>
      <c r="C18" s="14">
        <v>12399</v>
      </c>
      <c r="D18" s="14">
        <v>19893</v>
      </c>
      <c r="E18" s="14">
        <v>27659</v>
      </c>
      <c r="F18" s="14">
        <v>15055</v>
      </c>
      <c r="G18" s="14">
        <v>35849</v>
      </c>
      <c r="H18" s="14">
        <v>28712</v>
      </c>
      <c r="I18" s="14">
        <v>12375</v>
      </c>
      <c r="J18" s="12">
        <f t="shared" si="6"/>
        <v>175721</v>
      </c>
    </row>
    <row r="19" spans="1:10" ht="18.75" customHeight="1">
      <c r="A19" s="13" t="s">
        <v>33</v>
      </c>
      <c r="B19" s="14">
        <v>7666</v>
      </c>
      <c r="C19" s="14">
        <v>4811</v>
      </c>
      <c r="D19" s="14">
        <v>6349</v>
      </c>
      <c r="E19" s="14">
        <v>10099</v>
      </c>
      <c r="F19" s="14">
        <v>4941</v>
      </c>
      <c r="G19" s="14">
        <v>10366</v>
      </c>
      <c r="H19" s="14">
        <v>6679</v>
      </c>
      <c r="I19" s="14">
        <v>2697</v>
      </c>
      <c r="J19" s="12">
        <f t="shared" si="6"/>
        <v>53608</v>
      </c>
    </row>
    <row r="20" spans="1:10" ht="18.75" customHeight="1">
      <c r="A20" s="17" t="s">
        <v>34</v>
      </c>
      <c r="B20" s="14">
        <f>B21+B22</f>
        <v>27180</v>
      </c>
      <c r="C20" s="14">
        <f aca="true" t="shared" si="7" ref="C20:I20">C21+C22</f>
        <v>21123</v>
      </c>
      <c r="D20" s="14">
        <f t="shared" si="7"/>
        <v>34631</v>
      </c>
      <c r="E20" s="14">
        <f t="shared" si="7"/>
        <v>48297</v>
      </c>
      <c r="F20" s="14">
        <f t="shared" si="7"/>
        <v>24338</v>
      </c>
      <c r="G20" s="14">
        <f t="shared" si="7"/>
        <v>37032</v>
      </c>
      <c r="H20" s="14">
        <f t="shared" si="7"/>
        <v>17711</v>
      </c>
      <c r="I20" s="14">
        <f t="shared" si="7"/>
        <v>7673</v>
      </c>
      <c r="J20" s="12">
        <f t="shared" si="6"/>
        <v>217985</v>
      </c>
    </row>
    <row r="21" spans="1:10" ht="18.75" customHeight="1">
      <c r="A21" s="13" t="s">
        <v>35</v>
      </c>
      <c r="B21" s="14">
        <v>17395</v>
      </c>
      <c r="C21" s="14">
        <v>13519</v>
      </c>
      <c r="D21" s="14">
        <v>22164</v>
      </c>
      <c r="E21" s="14">
        <v>30910</v>
      </c>
      <c r="F21" s="14">
        <v>15576</v>
      </c>
      <c r="G21" s="14">
        <v>23700</v>
      </c>
      <c r="H21" s="14">
        <v>11335</v>
      </c>
      <c r="I21" s="14">
        <v>4911</v>
      </c>
      <c r="J21" s="12">
        <f t="shared" si="6"/>
        <v>139510</v>
      </c>
    </row>
    <row r="22" spans="1:10" ht="18.75" customHeight="1">
      <c r="A22" s="13" t="s">
        <v>36</v>
      </c>
      <c r="B22" s="14">
        <v>9785</v>
      </c>
      <c r="C22" s="14">
        <v>7604</v>
      </c>
      <c r="D22" s="14">
        <v>12467</v>
      </c>
      <c r="E22" s="14">
        <v>17387</v>
      </c>
      <c r="F22" s="14">
        <v>8762</v>
      </c>
      <c r="G22" s="14">
        <v>13332</v>
      </c>
      <c r="H22" s="14">
        <v>6376</v>
      </c>
      <c r="I22" s="14">
        <v>2762</v>
      </c>
      <c r="J22" s="12">
        <f t="shared" si="6"/>
        <v>78475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0.9722</v>
      </c>
      <c r="C25" s="22">
        <v>0.9859</v>
      </c>
      <c r="D25" s="22">
        <v>1</v>
      </c>
      <c r="E25" s="22">
        <v>0.9986</v>
      </c>
      <c r="F25" s="22">
        <v>1</v>
      </c>
      <c r="G25" s="22">
        <v>1</v>
      </c>
      <c r="H25" s="22">
        <v>0.9383</v>
      </c>
      <c r="I25" s="22">
        <v>0.9836</v>
      </c>
      <c r="J25" s="21"/>
    </row>
    <row r="26" spans="1:10" ht="18.75" customHeight="1">
      <c r="A26" s="17" t="s">
        <v>38</v>
      </c>
      <c r="B26" s="23">
        <v>0.8322</v>
      </c>
      <c r="C26" s="23">
        <v>0.7883</v>
      </c>
      <c r="D26" s="23">
        <v>0.8038</v>
      </c>
      <c r="E26" s="23">
        <v>0.8039</v>
      </c>
      <c r="F26" s="23">
        <v>0.7517</v>
      </c>
      <c r="G26" s="23">
        <v>0.7323</v>
      </c>
      <c r="H26" s="23">
        <v>0.6416</v>
      </c>
      <c r="I26" s="24">
        <v>0.8532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72</v>
      </c>
      <c r="B28" s="23">
        <f>(((+B$8+B$16)*B$25)+(B$20*B$26))/B$7</f>
        <v>0.9548726834754812</v>
      </c>
      <c r="C28" s="23">
        <f aca="true" t="shared" si="8" ref="C28:I28">(((+C$8+C$16)*C$25)+(C$20*C$26))/C$7</f>
        <v>0.9595668803310957</v>
      </c>
      <c r="D28" s="23">
        <f t="shared" si="8"/>
        <v>0.9726834788691625</v>
      </c>
      <c r="E28" s="23">
        <f t="shared" si="8"/>
        <v>0.9693056557984786</v>
      </c>
      <c r="F28" s="23">
        <f t="shared" si="8"/>
        <v>0.9659246591408885</v>
      </c>
      <c r="G28" s="23">
        <f t="shared" si="8"/>
        <v>0.9699447115428343</v>
      </c>
      <c r="H28" s="23">
        <f t="shared" si="8"/>
        <v>0.9126276204388122</v>
      </c>
      <c r="I28" s="23">
        <f t="shared" si="8"/>
        <v>0.9737968431881644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1.5644</v>
      </c>
      <c r="C30" s="26">
        <v>1.5382</v>
      </c>
      <c r="D30" s="26">
        <v>1.554</v>
      </c>
      <c r="E30" s="26">
        <v>1.5532</v>
      </c>
      <c r="F30" s="26">
        <v>1.5116</v>
      </c>
      <c r="G30" s="26">
        <v>1.5844</v>
      </c>
      <c r="H30" s="26">
        <v>1.8156</v>
      </c>
      <c r="I30" s="26">
        <v>1.9205</v>
      </c>
      <c r="J30" s="27"/>
    </row>
    <row r="31" spans="1:10" ht="18.75" customHeight="1">
      <c r="A31" s="17" t="s">
        <v>73</v>
      </c>
      <c r="B31" s="26">
        <f>B28*B30</f>
        <v>1.4938028260290428</v>
      </c>
      <c r="C31" s="26">
        <f aca="true" t="shared" si="9" ref="C31:I31">C28*C30</f>
        <v>1.4760057753252915</v>
      </c>
      <c r="D31" s="26">
        <f t="shared" si="9"/>
        <v>1.5115501261626787</v>
      </c>
      <c r="E31" s="26">
        <f t="shared" si="9"/>
        <v>1.5055255445861968</v>
      </c>
      <c r="F31" s="26">
        <f t="shared" si="9"/>
        <v>1.460091714757367</v>
      </c>
      <c r="G31" s="26">
        <f t="shared" si="9"/>
        <v>1.5367804009684667</v>
      </c>
      <c r="H31" s="26">
        <f t="shared" si="9"/>
        <v>1.6569667076687076</v>
      </c>
      <c r="I31" s="26">
        <f t="shared" si="9"/>
        <v>1.8701768373428698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90</v>
      </c>
      <c r="B33" s="21">
        <f>+B35</f>
        <v>0</v>
      </c>
      <c r="C33" s="21">
        <f aca="true" t="shared" si="10" ref="C33:I33">+C35</f>
        <v>0</v>
      </c>
      <c r="D33" s="21">
        <f t="shared" si="10"/>
        <v>0</v>
      </c>
      <c r="E33" s="21">
        <f t="shared" si="10"/>
        <v>0</v>
      </c>
      <c r="F33" s="21">
        <f t="shared" si="10"/>
        <v>0</v>
      </c>
      <c r="G33" s="21">
        <f t="shared" si="10"/>
        <v>0</v>
      </c>
      <c r="H33" s="21">
        <f t="shared" si="10"/>
        <v>0</v>
      </c>
      <c r="I33" s="21">
        <f t="shared" si="10"/>
        <v>0</v>
      </c>
      <c r="J33" s="21">
        <f aca="true" t="shared" si="11" ref="J33:J51">SUM(B33:I33)</f>
        <v>0</v>
      </c>
    </row>
    <row r="34" spans="1:10" ht="18.75" customHeight="1">
      <c r="A34" s="17" t="s">
        <v>40</v>
      </c>
      <c r="B34" s="58">
        <v>0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f t="shared" si="11"/>
        <v>0</v>
      </c>
    </row>
    <row r="35" spans="1:10" ht="18.75" customHeight="1">
      <c r="A35" s="17" t="s">
        <v>41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1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42</v>
      </c>
      <c r="B37" s="29">
        <f>+B38+B39</f>
        <v>328049.56</v>
      </c>
      <c r="C37" s="29">
        <f aca="true" t="shared" si="12" ref="C37:I37">+C38+C39</f>
        <v>233952.82</v>
      </c>
      <c r="D37" s="29">
        <f t="shared" si="12"/>
        <v>375976.93</v>
      </c>
      <c r="E37" s="29">
        <f t="shared" si="12"/>
        <v>483270.69</v>
      </c>
      <c r="F37" s="29">
        <f t="shared" si="12"/>
        <v>258941.43</v>
      </c>
      <c r="G37" s="29">
        <f t="shared" si="12"/>
        <v>506893.18</v>
      </c>
      <c r="H37" s="29">
        <f t="shared" si="12"/>
        <v>339162.86</v>
      </c>
      <c r="I37" s="29">
        <f t="shared" si="12"/>
        <v>190879.6</v>
      </c>
      <c r="J37" s="29">
        <f t="shared" si="11"/>
        <v>2717127.07</v>
      </c>
      <c r="L37" s="43"/>
      <c r="M37" s="43"/>
    </row>
    <row r="38" spans="1:12" ht="15.75">
      <c r="A38" s="17" t="s">
        <v>74</v>
      </c>
      <c r="B38" s="30">
        <f>ROUND(+B7*B31,2)</f>
        <v>328049.56</v>
      </c>
      <c r="C38" s="30">
        <f aca="true" t="shared" si="13" ref="C38:I38">ROUND(+C7*C31,2)</f>
        <v>233952.82</v>
      </c>
      <c r="D38" s="30">
        <f t="shared" si="13"/>
        <v>375976.93</v>
      </c>
      <c r="E38" s="30">
        <f t="shared" si="13"/>
        <v>483270.69</v>
      </c>
      <c r="F38" s="30">
        <f t="shared" si="13"/>
        <v>258941.43</v>
      </c>
      <c r="G38" s="30">
        <f t="shared" si="13"/>
        <v>506893.18</v>
      </c>
      <c r="H38" s="30">
        <f t="shared" si="13"/>
        <v>339162.86</v>
      </c>
      <c r="I38" s="30">
        <f t="shared" si="13"/>
        <v>190879.6</v>
      </c>
      <c r="J38" s="30">
        <f>SUM(B38:I38)</f>
        <v>2717127.07</v>
      </c>
      <c r="L38" s="65"/>
    </row>
    <row r="39" spans="1:12" ht="15.75">
      <c r="A39" s="17" t="s">
        <v>43</v>
      </c>
      <c r="B39" s="57">
        <f>+B33</f>
        <v>0</v>
      </c>
      <c r="C39" s="57">
        <f aca="true" t="shared" si="14" ref="C39:I39">+C33</f>
        <v>0</v>
      </c>
      <c r="D39" s="57">
        <f t="shared" si="14"/>
        <v>0</v>
      </c>
      <c r="E39" s="57">
        <f t="shared" si="14"/>
        <v>0</v>
      </c>
      <c r="F39" s="57">
        <f t="shared" si="14"/>
        <v>0</v>
      </c>
      <c r="G39" s="57">
        <f t="shared" si="14"/>
        <v>0</v>
      </c>
      <c r="H39" s="57">
        <f t="shared" si="14"/>
        <v>0</v>
      </c>
      <c r="I39" s="57">
        <f t="shared" si="14"/>
        <v>0</v>
      </c>
      <c r="J39" s="57">
        <f t="shared" si="11"/>
        <v>0</v>
      </c>
      <c r="L39" s="65"/>
    </row>
    <row r="40" spans="1:12" ht="15.75">
      <c r="A40" s="2"/>
      <c r="B40" s="22"/>
      <c r="C40" s="21"/>
      <c r="D40" s="21"/>
      <c r="E40" s="27"/>
      <c r="F40" s="21"/>
      <c r="G40" s="21"/>
      <c r="H40" s="21"/>
      <c r="I40" s="21"/>
      <c r="J40" s="27"/>
      <c r="L40" s="65"/>
    </row>
    <row r="41" spans="1:12" ht="15.75">
      <c r="A41" s="2" t="s">
        <v>91</v>
      </c>
      <c r="B41" s="31">
        <f aca="true" t="shared" si="15" ref="B41:J41">+B42+B45+B51</f>
        <v>-68802</v>
      </c>
      <c r="C41" s="31">
        <f t="shared" si="15"/>
        <v>-62811</v>
      </c>
      <c r="D41" s="31">
        <f t="shared" si="15"/>
        <v>-80559</v>
      </c>
      <c r="E41" s="31">
        <f t="shared" si="15"/>
        <v>-88404</v>
      </c>
      <c r="F41" s="31">
        <f t="shared" si="15"/>
        <v>-67281</v>
      </c>
      <c r="G41" s="31">
        <f t="shared" si="15"/>
        <v>-88800</v>
      </c>
      <c r="H41" s="31">
        <f t="shared" si="15"/>
        <v>-47898</v>
      </c>
      <c r="I41" s="31">
        <f t="shared" si="15"/>
        <v>-36057</v>
      </c>
      <c r="J41" s="31">
        <f t="shared" si="15"/>
        <v>-540612</v>
      </c>
      <c r="L41" s="43"/>
    </row>
    <row r="42" spans="1:12" ht="15.75">
      <c r="A42" s="17" t="s">
        <v>44</v>
      </c>
      <c r="B42" s="32">
        <f>B43+B44</f>
        <v>-68802</v>
      </c>
      <c r="C42" s="32">
        <f aca="true" t="shared" si="16" ref="C42:I42">C43+C44</f>
        <v>-62811</v>
      </c>
      <c r="D42" s="32">
        <f t="shared" si="16"/>
        <v>-80559</v>
      </c>
      <c r="E42" s="32">
        <f t="shared" si="16"/>
        <v>-88404</v>
      </c>
      <c r="F42" s="32">
        <f t="shared" si="16"/>
        <v>-67281</v>
      </c>
      <c r="G42" s="32">
        <f t="shared" si="16"/>
        <v>-88800</v>
      </c>
      <c r="H42" s="32">
        <f t="shared" si="16"/>
        <v>-47898</v>
      </c>
      <c r="I42" s="32">
        <f t="shared" si="16"/>
        <v>-36057</v>
      </c>
      <c r="J42" s="31">
        <f t="shared" si="11"/>
        <v>-540612</v>
      </c>
      <c r="L42" s="43"/>
    </row>
    <row r="43" spans="1:12" ht="15.75">
      <c r="A43" s="13" t="s">
        <v>69</v>
      </c>
      <c r="B43" s="20">
        <f aca="true" t="shared" si="17" ref="B43:I43">ROUND(-B9*$D$3,2)</f>
        <v>-68802</v>
      </c>
      <c r="C43" s="20">
        <f t="shared" si="17"/>
        <v>-62811</v>
      </c>
      <c r="D43" s="20">
        <f t="shared" si="17"/>
        <v>-80559</v>
      </c>
      <c r="E43" s="20">
        <f t="shared" si="17"/>
        <v>-88404</v>
      </c>
      <c r="F43" s="20">
        <f t="shared" si="17"/>
        <v>-67281</v>
      </c>
      <c r="G43" s="20">
        <f t="shared" si="17"/>
        <v>-88800</v>
      </c>
      <c r="H43" s="20">
        <f t="shared" si="17"/>
        <v>-47898</v>
      </c>
      <c r="I43" s="20">
        <f t="shared" si="17"/>
        <v>-36057</v>
      </c>
      <c r="J43" s="57">
        <f t="shared" si="11"/>
        <v>-540612</v>
      </c>
      <c r="L43" s="43"/>
    </row>
    <row r="44" spans="1:12" ht="15.75">
      <c r="A44" s="13" t="s">
        <v>68</v>
      </c>
      <c r="B44" s="20">
        <f>ROUND(B11*$D$3,2)</f>
        <v>0</v>
      </c>
      <c r="C44" s="20">
        <f aca="true" t="shared" si="18" ref="C44:I44">ROUND(C11*$D$3,2)</f>
        <v>0</v>
      </c>
      <c r="D44" s="20">
        <f t="shared" si="18"/>
        <v>0</v>
      </c>
      <c r="E44" s="20">
        <f t="shared" si="18"/>
        <v>0</v>
      </c>
      <c r="F44" s="20">
        <f t="shared" si="18"/>
        <v>0</v>
      </c>
      <c r="G44" s="20">
        <f t="shared" si="18"/>
        <v>0</v>
      </c>
      <c r="H44" s="20">
        <f t="shared" si="18"/>
        <v>0</v>
      </c>
      <c r="I44" s="20">
        <f t="shared" si="18"/>
        <v>0</v>
      </c>
      <c r="J44" s="57">
        <f>SUM(B44:I44)</f>
        <v>0</v>
      </c>
      <c r="L44" s="43"/>
    </row>
    <row r="45" spans="1:12" ht="15.75">
      <c r="A45" s="17" t="s">
        <v>45</v>
      </c>
      <c r="B45" s="32">
        <f aca="true" t="shared" si="19" ref="B45:J45">SUM(B46:B50)</f>
        <v>0</v>
      </c>
      <c r="C45" s="32">
        <f t="shared" si="19"/>
        <v>0</v>
      </c>
      <c r="D45" s="32">
        <f t="shared" si="19"/>
        <v>0</v>
      </c>
      <c r="E45" s="32">
        <f t="shared" si="19"/>
        <v>0</v>
      </c>
      <c r="F45" s="32">
        <f t="shared" si="19"/>
        <v>0</v>
      </c>
      <c r="G45" s="32">
        <f t="shared" si="19"/>
        <v>0</v>
      </c>
      <c r="H45" s="32">
        <f t="shared" si="19"/>
        <v>0</v>
      </c>
      <c r="I45" s="32">
        <f t="shared" si="19"/>
        <v>0</v>
      </c>
      <c r="J45" s="32">
        <f t="shared" si="19"/>
        <v>0</v>
      </c>
      <c r="L45" s="50"/>
    </row>
    <row r="46" spans="1:10" ht="15.75">
      <c r="A46" s="13" t="s">
        <v>62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f t="shared" si="11"/>
        <v>0</v>
      </c>
    </row>
    <row r="47" spans="1:10" ht="15.75">
      <c r="A47" s="13" t="s">
        <v>63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1"/>
        <v>0</v>
      </c>
    </row>
    <row r="48" spans="1:13" ht="15.75">
      <c r="A48" s="13" t="s">
        <v>64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1"/>
        <v>0</v>
      </c>
      <c r="L48" s="65"/>
      <c r="M48" s="65"/>
    </row>
    <row r="49" spans="1:10" ht="15.75">
      <c r="A49" s="13" t="s">
        <v>65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1"/>
        <v>0</v>
      </c>
    </row>
    <row r="50" spans="1:10" ht="15.75">
      <c r="A50" s="13" t="s">
        <v>66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1"/>
        <v>0</v>
      </c>
    </row>
    <row r="51" spans="1:10" ht="15.75">
      <c r="A51" s="17" t="s">
        <v>70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27">
        <f t="shared" si="11"/>
        <v>0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46</v>
      </c>
      <c r="B53" s="35">
        <f aca="true" t="shared" si="20" ref="B53:I53">+B37+B41</f>
        <v>259247.56</v>
      </c>
      <c r="C53" s="35">
        <f t="shared" si="20"/>
        <v>171141.82</v>
      </c>
      <c r="D53" s="35">
        <f t="shared" si="20"/>
        <v>295417.93</v>
      </c>
      <c r="E53" s="35">
        <f t="shared" si="20"/>
        <v>394866.69</v>
      </c>
      <c r="F53" s="35">
        <f t="shared" si="20"/>
        <v>191660.43</v>
      </c>
      <c r="G53" s="35">
        <f t="shared" si="20"/>
        <v>418093.18</v>
      </c>
      <c r="H53" s="35">
        <f t="shared" si="20"/>
        <v>291264.86</v>
      </c>
      <c r="I53" s="35">
        <f t="shared" si="20"/>
        <v>154822.6</v>
      </c>
      <c r="J53" s="35">
        <f>SUM(B53:I53)</f>
        <v>2176515.07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47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2176515.0999999996</v>
      </c>
      <c r="L56" s="43"/>
    </row>
    <row r="57" spans="1:10" ht="17.25" customHeight="1">
      <c r="A57" s="17" t="s">
        <v>48</v>
      </c>
      <c r="B57" s="45">
        <v>49527.7</v>
      </c>
      <c r="C57" s="45">
        <v>46601.88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96129.57999999999</v>
      </c>
    </row>
    <row r="58" spans="1:10" ht="17.25" customHeight="1">
      <c r="A58" s="17" t="s">
        <v>54</v>
      </c>
      <c r="B58" s="45">
        <v>209719.86</v>
      </c>
      <c r="C58" s="45">
        <v>124539.94</v>
      </c>
      <c r="D58" s="44">
        <v>0</v>
      </c>
      <c r="E58" s="45">
        <v>176794.81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21" ref="J58:J70">SUM(B58:I58)</f>
        <v>511054.61</v>
      </c>
    </row>
    <row r="59" spans="1:10" ht="17.25" customHeight="1">
      <c r="A59" s="17" t="s">
        <v>55</v>
      </c>
      <c r="B59" s="44">
        <v>0</v>
      </c>
      <c r="C59" s="44">
        <v>0</v>
      </c>
      <c r="D59" s="32">
        <v>111079.99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21"/>
        <v>111079.99</v>
      </c>
    </row>
    <row r="60" spans="1:10" ht="17.25" customHeight="1">
      <c r="A60" s="17" t="s">
        <v>56</v>
      </c>
      <c r="B60" s="44">
        <v>0</v>
      </c>
      <c r="C60" s="44">
        <v>0</v>
      </c>
      <c r="D60" s="45">
        <v>121240.2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21"/>
        <v>121240.2</v>
      </c>
    </row>
    <row r="61" spans="1:10" ht="17.25" customHeight="1">
      <c r="A61" s="17" t="s">
        <v>57</v>
      </c>
      <c r="B61" s="44">
        <v>0</v>
      </c>
      <c r="C61" s="44">
        <v>0</v>
      </c>
      <c r="D61" s="45">
        <v>39240.82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21"/>
        <v>39240.82</v>
      </c>
    </row>
    <row r="62" spans="1:10" ht="17.25" customHeight="1">
      <c r="A62" s="17" t="s">
        <v>58</v>
      </c>
      <c r="B62" s="44">
        <v>0</v>
      </c>
      <c r="C62" s="44">
        <v>0</v>
      </c>
      <c r="D62" s="45">
        <v>23856.92</v>
      </c>
      <c r="E62" s="44">
        <v>0</v>
      </c>
      <c r="F62" s="45">
        <v>27316.13</v>
      </c>
      <c r="G62" s="44">
        <v>0</v>
      </c>
      <c r="H62" s="44">
        <v>0</v>
      </c>
      <c r="I62" s="44">
        <v>0</v>
      </c>
      <c r="J62" s="35">
        <f t="shared" si="21"/>
        <v>51173.05</v>
      </c>
    </row>
    <row r="63" spans="1:10" ht="17.25" customHeight="1">
      <c r="A63" s="17" t="s">
        <v>59</v>
      </c>
      <c r="B63" s="44">
        <v>0</v>
      </c>
      <c r="C63" s="44">
        <v>0</v>
      </c>
      <c r="D63" s="44">
        <v>0</v>
      </c>
      <c r="E63" s="45">
        <v>126005.92</v>
      </c>
      <c r="F63" s="44">
        <v>0</v>
      </c>
      <c r="G63" s="44">
        <v>0</v>
      </c>
      <c r="H63" s="44">
        <v>0</v>
      </c>
      <c r="I63" s="44">
        <v>0</v>
      </c>
      <c r="J63" s="35">
        <f t="shared" si="21"/>
        <v>126005.92</v>
      </c>
    </row>
    <row r="64" spans="1:10" ht="17.25" customHeight="1">
      <c r="A64" s="17" t="s">
        <v>60</v>
      </c>
      <c r="B64" s="44">
        <v>0</v>
      </c>
      <c r="C64" s="44">
        <v>0</v>
      </c>
      <c r="D64" s="44">
        <v>0</v>
      </c>
      <c r="E64" s="45">
        <v>79016.38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1"/>
        <v>79016.38</v>
      </c>
    </row>
    <row r="65" spans="1:10" ht="17.25" customHeight="1">
      <c r="A65" s="17" t="s">
        <v>61</v>
      </c>
      <c r="B65" s="44">
        <v>0</v>
      </c>
      <c r="C65" s="44">
        <v>0</v>
      </c>
      <c r="D65" s="44">
        <v>0</v>
      </c>
      <c r="E65" s="32">
        <v>13049.59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1"/>
        <v>13049.59</v>
      </c>
    </row>
    <row r="66" spans="1:10" ht="17.25" customHeight="1">
      <c r="A66" s="17" t="s">
        <v>49</v>
      </c>
      <c r="B66" s="44">
        <v>0</v>
      </c>
      <c r="C66" s="44">
        <v>0</v>
      </c>
      <c r="D66" s="44">
        <v>0</v>
      </c>
      <c r="E66" s="44">
        <v>0</v>
      </c>
      <c r="F66" s="45">
        <v>164344.3</v>
      </c>
      <c r="G66" s="44">
        <v>0</v>
      </c>
      <c r="H66" s="44">
        <v>0</v>
      </c>
      <c r="I66" s="44">
        <v>0</v>
      </c>
      <c r="J66" s="35">
        <f t="shared" si="21"/>
        <v>164344.3</v>
      </c>
    </row>
    <row r="67" spans="1:10" ht="17.25" customHeight="1">
      <c r="A67" s="17" t="s">
        <v>50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234058.58</v>
      </c>
      <c r="H67" s="45">
        <v>291264.86</v>
      </c>
      <c r="I67" s="44">
        <v>0</v>
      </c>
      <c r="J67" s="32">
        <f t="shared" si="21"/>
        <v>525323.44</v>
      </c>
    </row>
    <row r="68" spans="1:10" ht="17.25" customHeight="1">
      <c r="A68" s="17" t="s">
        <v>51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184034.61</v>
      </c>
      <c r="H68" s="44">
        <v>0</v>
      </c>
      <c r="I68" s="44">
        <v>0</v>
      </c>
      <c r="J68" s="35">
        <f t="shared" si="21"/>
        <v>184034.61</v>
      </c>
    </row>
    <row r="69" spans="1:10" ht="17.25" customHeight="1">
      <c r="A69" s="17" t="s">
        <v>52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51831.93</v>
      </c>
      <c r="J69" s="32">
        <f t="shared" si="21"/>
        <v>51831.93</v>
      </c>
    </row>
    <row r="70" spans="1:10" ht="17.25" customHeight="1">
      <c r="A70" s="17" t="s">
        <v>53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102990.68</v>
      </c>
      <c r="J70" s="35">
        <f t="shared" si="21"/>
        <v>102990.68</v>
      </c>
    </row>
    <row r="71" spans="1:10" ht="17.25" customHeight="1">
      <c r="A71" s="41" t="s">
        <v>67</v>
      </c>
      <c r="B71" s="39">
        <v>0</v>
      </c>
      <c r="C71" s="39">
        <v>0</v>
      </c>
      <c r="D71" s="39">
        <v>0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f>SUM(B71:I71)</f>
        <v>0</v>
      </c>
    </row>
    <row r="72" spans="1:10" ht="17.25" customHeight="1">
      <c r="A72" s="59"/>
      <c r="B72" s="60">
        <v>0</v>
      </c>
      <c r="C72" s="60">
        <v>0</v>
      </c>
      <c r="D72" s="60">
        <v>0</v>
      </c>
      <c r="E72" s="60">
        <v>0</v>
      </c>
      <c r="F72" s="60">
        <v>0</v>
      </c>
      <c r="G72" s="60">
        <v>0</v>
      </c>
      <c r="H72" s="60">
        <v>0</v>
      </c>
      <c r="I72" s="60">
        <v>0</v>
      </c>
      <c r="J72" s="60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92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35"/>
    </row>
    <row r="75" spans="1:10" ht="15.75">
      <c r="A75" s="17" t="s">
        <v>75</v>
      </c>
      <c r="B75" s="55">
        <v>1.5892449327331453</v>
      </c>
      <c r="C75" s="55">
        <v>1.557028480568676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35"/>
    </row>
    <row r="76" spans="1:10" ht="15.75">
      <c r="A76" s="17" t="s">
        <v>76</v>
      </c>
      <c r="B76" s="55">
        <v>1.472986587976881</v>
      </c>
      <c r="C76" s="55">
        <v>1.4460673244742437</v>
      </c>
      <c r="D76" s="55"/>
      <c r="E76" s="55">
        <v>1.5372220652071513</v>
      </c>
      <c r="F76" s="55">
        <v>0</v>
      </c>
      <c r="G76" s="55">
        <v>0</v>
      </c>
      <c r="H76" s="55">
        <v>0</v>
      </c>
      <c r="I76" s="55">
        <v>0</v>
      </c>
      <c r="J76" s="35"/>
    </row>
    <row r="77" spans="1:10" ht="15.75">
      <c r="A77" s="17" t="s">
        <v>77</v>
      </c>
      <c r="B77" s="55">
        <v>0</v>
      </c>
      <c r="C77" s="55">
        <v>0</v>
      </c>
      <c r="D77" s="24">
        <v>1.41596363125746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32"/>
    </row>
    <row r="78" spans="1:10" ht="15.75">
      <c r="A78" s="17" t="s">
        <v>78</v>
      </c>
      <c r="B78" s="55">
        <v>0</v>
      </c>
      <c r="C78" s="55">
        <v>0</v>
      </c>
      <c r="D78" s="55">
        <v>1.4836373095933175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35"/>
    </row>
    <row r="79" spans="1:10" ht="15.75">
      <c r="A79" s="17" t="s">
        <v>79</v>
      </c>
      <c r="B79" s="55">
        <v>0</v>
      </c>
      <c r="C79" s="55">
        <v>0</v>
      </c>
      <c r="D79" s="55">
        <v>1.9128399242149394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2"/>
    </row>
    <row r="80" spans="1:10" ht="15.75">
      <c r="A80" s="17" t="s">
        <v>80</v>
      </c>
      <c r="B80" s="55">
        <v>0</v>
      </c>
      <c r="C80" s="55">
        <v>0</v>
      </c>
      <c r="D80" s="55">
        <v>1.6325253217204092</v>
      </c>
      <c r="E80" s="55">
        <v>0</v>
      </c>
      <c r="F80" s="55">
        <v>1.5190249859854248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81</v>
      </c>
      <c r="B81" s="55">
        <v>0</v>
      </c>
      <c r="C81" s="55">
        <v>0</v>
      </c>
      <c r="D81" s="55">
        <v>0</v>
      </c>
      <c r="E81" s="55">
        <v>1.4839291208689367</v>
      </c>
      <c r="F81" s="55"/>
      <c r="G81" s="55">
        <v>0</v>
      </c>
      <c r="H81" s="55">
        <v>0</v>
      </c>
      <c r="I81" s="55">
        <v>0</v>
      </c>
      <c r="J81" s="35"/>
    </row>
    <row r="82" spans="1:10" ht="15.75">
      <c r="A82" s="17" t="s">
        <v>82</v>
      </c>
      <c r="B82" s="55">
        <v>0</v>
      </c>
      <c r="C82" s="55">
        <v>0</v>
      </c>
      <c r="D82" s="55">
        <v>0</v>
      </c>
      <c r="E82" s="55">
        <v>1.480131767491122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83</v>
      </c>
      <c r="B83" s="55">
        <v>0</v>
      </c>
      <c r="C83" s="55">
        <v>0</v>
      </c>
      <c r="D83" s="55">
        <v>0</v>
      </c>
      <c r="E83" s="24">
        <v>1.4676259058801946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84</v>
      </c>
      <c r="B84" s="55">
        <v>0</v>
      </c>
      <c r="C84" s="55">
        <v>0</v>
      </c>
      <c r="D84" s="55">
        <v>0</v>
      </c>
      <c r="E84" s="55">
        <v>0</v>
      </c>
      <c r="F84" s="55">
        <v>1.4504324941590319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85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24">
        <v>1.4781170144861684</v>
      </c>
      <c r="H85" s="55">
        <v>1.656966715358422</v>
      </c>
      <c r="I85" s="55">
        <v>0</v>
      </c>
      <c r="J85" s="32"/>
    </row>
    <row r="86" spans="1:10" ht="15.75">
      <c r="A86" s="17" t="s">
        <v>86</v>
      </c>
      <c r="B86" s="55">
        <v>0</v>
      </c>
      <c r="C86" s="55">
        <v>0</v>
      </c>
      <c r="D86" s="55">
        <v>0</v>
      </c>
      <c r="E86" s="55">
        <v>0</v>
      </c>
      <c r="F86" s="55">
        <v>0</v>
      </c>
      <c r="G86" s="55">
        <v>1.6115855147439215</v>
      </c>
      <c r="H86" s="55">
        <v>0</v>
      </c>
      <c r="I86" s="55">
        <v>0</v>
      </c>
      <c r="J86" s="35"/>
    </row>
    <row r="87" spans="1:10" ht="15.75">
      <c r="A87" s="17" t="s">
        <v>87</v>
      </c>
      <c r="B87" s="55">
        <v>0</v>
      </c>
      <c r="C87" s="55">
        <v>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24">
        <v>1.8289853304202253</v>
      </c>
      <c r="J87" s="32"/>
    </row>
    <row r="88" spans="1:10" ht="15.75">
      <c r="A88" s="41" t="s">
        <v>88</v>
      </c>
      <c r="B88" s="56">
        <v>0</v>
      </c>
      <c r="C88" s="56">
        <v>0</v>
      </c>
      <c r="D88" s="56">
        <v>0</v>
      </c>
      <c r="E88" s="56">
        <v>0</v>
      </c>
      <c r="F88" s="56">
        <v>0</v>
      </c>
      <c r="G88" s="56">
        <v>0</v>
      </c>
      <c r="H88" s="56">
        <v>0</v>
      </c>
      <c r="I88" s="56">
        <v>1.891902068181138</v>
      </c>
      <c r="J88" s="39"/>
    </row>
    <row r="89" ht="15.75">
      <c r="A89" s="49" t="s">
        <v>89</v>
      </c>
    </row>
    <row r="92" ht="14.25">
      <c r="B92" s="51"/>
    </row>
    <row r="93" ht="14.25">
      <c r="F93" s="52"/>
    </row>
    <row r="94" ht="14.25"/>
    <row r="95" spans="6:7" ht="14.25">
      <c r="F95" s="53"/>
      <c r="G95" s="54"/>
    </row>
  </sheetData>
  <sheetProtection/>
  <mergeCells count="6"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2013-11-29T16:00:06Z</dcterms:modified>
  <cp:category/>
  <cp:version/>
  <cp:contentType/>
  <cp:contentStatus/>
</cp:coreProperties>
</file>