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<sst xmlns="http://schemas.openxmlformats.org/spreadsheetml/2006/main" count="95" uniqueCount="95">
  <si>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</si>
  <si>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</si>
  <si>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</si>
  <si>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</si>
  <si>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</si>
  <si>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</si>
  <si>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</si>
  <si>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</si>
  <si>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</si>
  <si>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</si>
  <si>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</si>
  <si>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</si>
  <si>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</si>
  <si>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</si>
  <si>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</si>
  <si>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</si>
  <si>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</si>
  <si>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</si>
  <si>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</si>
  <si>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</si>
  <si>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</si>
  <si>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</si>
  <si>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</si>
  <si>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</si>
  <si>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</si>
  <si>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</si>
  <si>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</si>
  <si>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</si>
  <si>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</si>
  <si>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</si>
  <si>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</si>
  <si>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</si>
  <si>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</si>
  <si>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</si>
  <si>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</si>
  <si>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</si>
  <si>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</si>
  <si>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</si>
  <si>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</si>
  <si>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</si>
  <si>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</si>
  <si>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</si>
  <si>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</si>
  <si>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</si>
  <si>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</si>
  <si>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</si>
  <si>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</si>
  <si>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</si>
  <si>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</si>
  <si>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</si>
  <si>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</si>
  <si>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</si>
  <si>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</si>
  <si>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</si>
  <si>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</si>
  <si>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</si>
  <si>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</si>
  <si>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</si>
  <si>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</si>
  <si>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</si>
  <si>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</si>
  <si>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</si>
  <si>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</si>
  <si>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</si>
  <si>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</si>
  <si>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</si>
  <si>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</si>
  <si>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</si>
  <si>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</si>
  <si>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</si>
  <si>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</si>
  <si>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</si>
  <si>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</si>
  <si>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</si>
  <si>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</si>
  <si>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</si>
  <si>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</si>
  <si>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</si>
  <si>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</si>
  <si>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</si>
  <si>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</si>
  <si>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</si>
  <si>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</si>
  <si>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</si>
  <si>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</si>
  <si>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</si>
  <si>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</si>
  <si>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</si>
  <si>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</si>
  <si>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</si>
  <si>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19/11/13 - VENCIMENTO 27/11/13</t>
  </si>
  <si>
    <t>7.3. Revisão de Remuneração pelo Transporte Coletivo (1)</t>
  </si>
  <si>
    <t>10. Tarifa de Remuneração Líquida Por Passageiro (2)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</si>
  <si>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úteis.</t>
  </si>
  <si>
    <t xml:space="preserve">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</si>
</sst>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52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3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43" fontId="43" fillId="0" borderId="10" xfId="45" applyNumberFormat="1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170" fontId="43" fillId="34" borderId="10" xfId="45" applyFont="1" applyFill="1" applyBorder="1" applyAlignment="1">
      <alignment horizontal="center" vertical="center"/>
    </xf>
    <xf numFmtId="170" fontId="43" fillId="0" borderId="10" xfId="45" applyFont="1" applyFill="1" applyBorder="1" applyAlignment="1">
      <alignment horizontal="center" vertical="center"/>
    </xf>
    <xf numFmtId="44" fontId="43" fillId="0" borderId="10" xfId="45" applyNumberFormat="1" applyFont="1" applyFill="1" applyBorder="1" applyAlignment="1">
      <alignment horizontal="center" vertical="center"/>
    </xf>
    <xf numFmtId="44" fontId="43" fillId="0" borderId="10" xfId="45" applyNumberFormat="1" applyFont="1" applyFill="1" applyBorder="1" applyAlignment="1">
      <alignment vertical="center"/>
    </xf>
    <xf numFmtId="43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3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3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43" fontId="43" fillId="0" borderId="12" xfId="45" applyNumberFormat="1" applyFont="1" applyBorder="1" applyAlignment="1">
      <alignment vertical="center"/>
    </xf>
    <xf numFmtId="43" fontId="43" fillId="0" borderId="12" xfId="45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43" fontId="43" fillId="0" borderId="10" xfId="52" applyFont="1" applyFill="1" applyBorder="1" applyAlignment="1">
      <alignment horizontal="center" vertical="center"/>
    </xf>
    <xf numFmtId="172" fontId="43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4" fontId="45" fillId="0" borderId="0" xfId="0" applyNumberFormat="1" applyFont="1" applyAlignment="1">
      <alignment horizontal="right" wrapText="1"/>
    </xf>
    <xf numFmtId="0" fontId="46" fillId="0" borderId="0" xfId="0" applyFont="1" applyAlignment="1">
      <alignment horizontal="righ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764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764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764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13</xdr:col>
      <xdr:colOff>66675</xdr:colOff>
      <xdr:row>46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11975" y="9782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228600</xdr:colOff>
      <xdr:row>46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59700" y="9782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538473</v>
      </c>
      <c r="C7" s="10">
        <f aca="true" t="shared" si="0" ref="C7:I7">C8+C16+C20</f>
        <v>427714</v>
      </c>
      <c r="D7" s="10">
        <f t="shared" si="0"/>
        <v>604435</v>
      </c>
      <c r="E7" s="10">
        <f t="shared" si="0"/>
        <v>751210</v>
      </c>
      <c r="F7" s="10">
        <f t="shared" si="0"/>
        <v>475831</v>
      </c>
      <c r="G7" s="10">
        <f t="shared" si="0"/>
        <v>761302</v>
      </c>
      <c r="H7" s="10">
        <f t="shared" si="0"/>
        <v>390855</v>
      </c>
      <c r="I7" s="10">
        <f t="shared" si="0"/>
        <v>270220</v>
      </c>
      <c r="J7" s="10">
        <f>+J8+J16+J20</f>
        <v>4220040</v>
      </c>
      <c r="L7" s="42"/>
    </row>
    <row r="8" spans="1:10" ht="15.75">
      <c r="A8" s="11" t="s">
        <v>22</v>
      </c>
      <c r="B8" s="12">
        <f>+B9+B12</f>
        <v>299723</v>
      </c>
      <c r="C8" s="12">
        <f>+C9+C12</f>
        <v>254920</v>
      </c>
      <c r="D8" s="12">
        <f aca="true" t="shared" si="1" ref="D8:I8">+D9+D12</f>
        <v>381907</v>
      </c>
      <c r="E8" s="12">
        <f t="shared" si="1"/>
        <v>442804</v>
      </c>
      <c r="F8" s="12">
        <f t="shared" si="1"/>
        <v>271481</v>
      </c>
      <c r="G8" s="12">
        <f t="shared" si="1"/>
        <v>443434</v>
      </c>
      <c r="H8" s="12">
        <f t="shared" si="1"/>
        <v>209504</v>
      </c>
      <c r="I8" s="12">
        <f t="shared" si="1"/>
        <v>162530</v>
      </c>
      <c r="J8" s="12">
        <f>SUM(B8:I8)</f>
        <v>2466303</v>
      </c>
    </row>
    <row r="9" spans="1:10" ht="15.75">
      <c r="A9" s="13" t="s">
        <v>23</v>
      </c>
      <c r="B9" s="14">
        <v>32413</v>
      </c>
      <c r="C9" s="14">
        <v>33116</v>
      </c>
      <c r="D9" s="14">
        <v>34057</v>
      </c>
      <c r="E9" s="14">
        <v>38690</v>
      </c>
      <c r="F9" s="14">
        <v>34359</v>
      </c>
      <c r="G9" s="14">
        <v>39929</v>
      </c>
      <c r="H9" s="14">
        <v>17807</v>
      </c>
      <c r="I9" s="14">
        <v>21213</v>
      </c>
      <c r="J9" s="12">
        <f aca="true" t="shared" si="2" ref="J9:J15">SUM(B9:I9)</f>
        <v>251584</v>
      </c>
    </row>
    <row r="10" spans="1:10" ht="15.75">
      <c r="A10" s="15" t="s">
        <v>24</v>
      </c>
      <c r="B10" s="14">
        <f>+B9-B11</f>
        <v>32413</v>
      </c>
      <c r="C10" s="14">
        <f aca="true" t="shared" si="3" ref="C10:I10">+C9-C11</f>
        <v>33116</v>
      </c>
      <c r="D10" s="14">
        <f t="shared" si="3"/>
        <v>34057</v>
      </c>
      <c r="E10" s="14">
        <f t="shared" si="3"/>
        <v>38690</v>
      </c>
      <c r="F10" s="14">
        <f t="shared" si="3"/>
        <v>34359</v>
      </c>
      <c r="G10" s="14">
        <f t="shared" si="3"/>
        <v>39929</v>
      </c>
      <c r="H10" s="14">
        <f t="shared" si="3"/>
        <v>17807</v>
      </c>
      <c r="I10" s="14">
        <f t="shared" si="3"/>
        <v>21213</v>
      </c>
      <c r="J10" s="12">
        <f t="shared" si="2"/>
        <v>251584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267310</v>
      </c>
      <c r="C12" s="14">
        <f aca="true" t="shared" si="4" ref="C12:I12">C13+C14+C15</f>
        <v>221804</v>
      </c>
      <c r="D12" s="14">
        <f t="shared" si="4"/>
        <v>347850</v>
      </c>
      <c r="E12" s="14">
        <f t="shared" si="4"/>
        <v>404114</v>
      </c>
      <c r="F12" s="14">
        <f t="shared" si="4"/>
        <v>237122</v>
      </c>
      <c r="G12" s="14">
        <f t="shared" si="4"/>
        <v>403505</v>
      </c>
      <c r="H12" s="14">
        <f t="shared" si="4"/>
        <v>191697</v>
      </c>
      <c r="I12" s="14">
        <f t="shared" si="4"/>
        <v>141317</v>
      </c>
      <c r="J12" s="12">
        <f t="shared" si="2"/>
        <v>2214719</v>
      </c>
    </row>
    <row r="13" spans="1:10" ht="15.75">
      <c r="A13" s="15" t="s">
        <v>27</v>
      </c>
      <c r="B13" s="14">
        <v>108991</v>
      </c>
      <c r="C13" s="14">
        <v>92533</v>
      </c>
      <c r="D13" s="14">
        <v>146424</v>
      </c>
      <c r="E13" s="14">
        <v>170435</v>
      </c>
      <c r="F13" s="14">
        <v>104815</v>
      </c>
      <c r="G13" s="14">
        <v>175303</v>
      </c>
      <c r="H13" s="14">
        <v>81087</v>
      </c>
      <c r="I13" s="14">
        <v>60709</v>
      </c>
      <c r="J13" s="12">
        <f t="shared" si="2"/>
        <v>940297</v>
      </c>
    </row>
    <row r="14" spans="1:10" ht="15.75">
      <c r="A14" s="15" t="s">
        <v>28</v>
      </c>
      <c r="B14" s="14">
        <v>113735</v>
      </c>
      <c r="C14" s="14">
        <v>88561</v>
      </c>
      <c r="D14" s="14">
        <v>148006</v>
      </c>
      <c r="E14" s="14">
        <v>166011</v>
      </c>
      <c r="F14" s="14">
        <v>94640</v>
      </c>
      <c r="G14" s="14">
        <v>166507</v>
      </c>
      <c r="H14" s="14">
        <v>80008</v>
      </c>
      <c r="I14" s="14">
        <v>61496</v>
      </c>
      <c r="J14" s="12">
        <f t="shared" si="2"/>
        <v>918964</v>
      </c>
    </row>
    <row r="15" spans="1:10" ht="15.75">
      <c r="A15" s="15" t="s">
        <v>29</v>
      </c>
      <c r="B15" s="14">
        <v>44584</v>
      </c>
      <c r="C15" s="14">
        <v>40710</v>
      </c>
      <c r="D15" s="14">
        <v>53420</v>
      </c>
      <c r="E15" s="14">
        <v>67668</v>
      </c>
      <c r="F15" s="14">
        <v>37667</v>
      </c>
      <c r="G15" s="14">
        <v>61695</v>
      </c>
      <c r="H15" s="14">
        <v>30602</v>
      </c>
      <c r="I15" s="14">
        <v>19112</v>
      </c>
      <c r="J15" s="12">
        <f t="shared" si="2"/>
        <v>355458</v>
      </c>
    </row>
    <row r="16" spans="1:10" ht="15.75">
      <c r="A16" s="17" t="s">
        <v>30</v>
      </c>
      <c r="B16" s="18">
        <f>B17+B18+B19</f>
        <v>182894</v>
      </c>
      <c r="C16" s="18">
        <f aca="true" t="shared" si="5" ref="C16:I16">C17+C18+C19</f>
        <v>124508</v>
      </c>
      <c r="D16" s="18">
        <f t="shared" si="5"/>
        <v>150069</v>
      </c>
      <c r="E16" s="18">
        <f t="shared" si="5"/>
        <v>213370</v>
      </c>
      <c r="F16" s="18">
        <f t="shared" si="5"/>
        <v>148511</v>
      </c>
      <c r="G16" s="18">
        <f t="shared" si="5"/>
        <v>244095</v>
      </c>
      <c r="H16" s="18">
        <f t="shared" si="5"/>
        <v>147613</v>
      </c>
      <c r="I16" s="18">
        <f t="shared" si="5"/>
        <v>89658</v>
      </c>
      <c r="J16" s="12">
        <f aca="true" t="shared" si="6" ref="J16:J22">SUM(B16:I16)</f>
        <v>1300718</v>
      </c>
    </row>
    <row r="17" spans="1:10" ht="18.75" customHeight="1">
      <c r="A17" s="13" t="s">
        <v>31</v>
      </c>
      <c r="B17" s="14">
        <v>85002</v>
      </c>
      <c r="C17" s="14">
        <v>62517</v>
      </c>
      <c r="D17" s="14">
        <v>75407</v>
      </c>
      <c r="E17" s="14">
        <v>106055</v>
      </c>
      <c r="F17" s="14">
        <v>76373</v>
      </c>
      <c r="G17" s="14">
        <v>124195</v>
      </c>
      <c r="H17" s="14">
        <v>72091</v>
      </c>
      <c r="I17" s="14">
        <v>44259</v>
      </c>
      <c r="J17" s="12">
        <f t="shared" si="6"/>
        <v>645899</v>
      </c>
    </row>
    <row r="18" spans="1:10" ht="18.75" customHeight="1">
      <c r="A18" s="13" t="s">
        <v>32</v>
      </c>
      <c r="B18" s="14">
        <v>71184</v>
      </c>
      <c r="C18" s="14">
        <v>42606</v>
      </c>
      <c r="D18" s="14">
        <v>52989</v>
      </c>
      <c r="E18" s="14">
        <v>74490</v>
      </c>
      <c r="F18" s="14">
        <v>52548</v>
      </c>
      <c r="G18" s="14">
        <v>86904</v>
      </c>
      <c r="H18" s="14">
        <v>56325</v>
      </c>
      <c r="I18" s="14">
        <v>35389</v>
      </c>
      <c r="J18" s="12">
        <f t="shared" si="6"/>
        <v>472435</v>
      </c>
    </row>
    <row r="19" spans="1:10" ht="18.75" customHeight="1">
      <c r="A19" s="13" t="s">
        <v>33</v>
      </c>
      <c r="B19" s="14">
        <v>26708</v>
      </c>
      <c r="C19" s="14">
        <v>19385</v>
      </c>
      <c r="D19" s="14">
        <v>21673</v>
      </c>
      <c r="E19" s="14">
        <v>32825</v>
      </c>
      <c r="F19" s="14">
        <v>19590</v>
      </c>
      <c r="G19" s="14">
        <v>32996</v>
      </c>
      <c r="H19" s="14">
        <v>19197</v>
      </c>
      <c r="I19" s="14">
        <v>10010</v>
      </c>
      <c r="J19" s="12">
        <f t="shared" si="6"/>
        <v>182384</v>
      </c>
    </row>
    <row r="20" spans="1:10" ht="18.75" customHeight="1">
      <c r="A20" s="17" t="s">
        <v>34</v>
      </c>
      <c r="B20" s="14">
        <f>B21+B22</f>
        <v>55856</v>
      </c>
      <c r="C20" s="14">
        <f aca="true" t="shared" si="7" ref="C20:I20">C21+C22</f>
        <v>48286</v>
      </c>
      <c r="D20" s="14">
        <f t="shared" si="7"/>
        <v>72459</v>
      </c>
      <c r="E20" s="14">
        <f t="shared" si="7"/>
        <v>95036</v>
      </c>
      <c r="F20" s="14">
        <f t="shared" si="7"/>
        <v>55839</v>
      </c>
      <c r="G20" s="14">
        <f t="shared" si="7"/>
        <v>73773</v>
      </c>
      <c r="H20" s="14">
        <f t="shared" si="7"/>
        <v>33738</v>
      </c>
      <c r="I20" s="14">
        <f t="shared" si="7"/>
        <v>18032</v>
      </c>
      <c r="J20" s="12">
        <f t="shared" si="6"/>
        <v>453019</v>
      </c>
    </row>
    <row r="21" spans="1:10" ht="18.75" customHeight="1">
      <c r="A21" s="13" t="s">
        <v>35</v>
      </c>
      <c r="B21" s="14">
        <v>35748</v>
      </c>
      <c r="C21" s="14">
        <v>30903</v>
      </c>
      <c r="D21" s="14">
        <v>46374</v>
      </c>
      <c r="E21" s="14">
        <v>60823</v>
      </c>
      <c r="F21" s="14">
        <v>35737</v>
      </c>
      <c r="G21" s="14">
        <v>47215</v>
      </c>
      <c r="H21" s="14">
        <v>21592</v>
      </c>
      <c r="I21" s="14">
        <v>11540</v>
      </c>
      <c r="J21" s="12">
        <f t="shared" si="6"/>
        <v>289932</v>
      </c>
    </row>
    <row r="22" spans="1:10" ht="18.75" customHeight="1">
      <c r="A22" s="13" t="s">
        <v>36</v>
      </c>
      <c r="B22" s="14">
        <v>20108</v>
      </c>
      <c r="C22" s="14">
        <v>17383</v>
      </c>
      <c r="D22" s="14">
        <v>26085</v>
      </c>
      <c r="E22" s="14">
        <v>34213</v>
      </c>
      <c r="F22" s="14">
        <v>20102</v>
      </c>
      <c r="G22" s="14">
        <v>26558</v>
      </c>
      <c r="H22" s="14">
        <v>12146</v>
      </c>
      <c r="I22" s="14">
        <v>6492</v>
      </c>
      <c r="J22" s="12">
        <f t="shared" si="6"/>
        <v>163087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0.9722</v>
      </c>
      <c r="C25" s="22">
        <v>0.9859</v>
      </c>
      <c r="D25" s="22">
        <v>1</v>
      </c>
      <c r="E25" s="22">
        <v>0.9986</v>
      </c>
      <c r="F25" s="22">
        <v>1</v>
      </c>
      <c r="G25" s="22">
        <v>1</v>
      </c>
      <c r="H25" s="22">
        <v>0.9383</v>
      </c>
      <c r="I25" s="22">
        <v>0.9836</v>
      </c>
      <c r="J25" s="21"/>
    </row>
    <row r="26" spans="1:10" ht="18.75" customHeight="1">
      <c r="A26" s="17" t="s">
        <v>38</v>
      </c>
      <c r="B26" s="23">
        <v>0.8322</v>
      </c>
      <c r="C26" s="23">
        <v>0.7883</v>
      </c>
      <c r="D26" s="23">
        <v>0.8038</v>
      </c>
      <c r="E26" s="23">
        <v>0.8039</v>
      </c>
      <c r="F26" s="23">
        <v>0.7517</v>
      </c>
      <c r="G26" s="23">
        <v>0.7323</v>
      </c>
      <c r="H26" s="23">
        <v>0.6416</v>
      </c>
      <c r="I26" s="24">
        <v>0.8532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0.9576777491164831</v>
      </c>
      <c r="C28" s="23">
        <f aca="true" t="shared" si="8" ref="C28:I28">(((+C$8+C$16)*C$25)+(C$20*C$26))/C$7</f>
        <v>0.9635923046708782</v>
      </c>
      <c r="D28" s="23">
        <f t="shared" si="8"/>
        <v>0.9764797607683209</v>
      </c>
      <c r="E28" s="23">
        <f t="shared" si="8"/>
        <v>0.9739683933919943</v>
      </c>
      <c r="F28" s="23">
        <f t="shared" si="8"/>
        <v>0.9708618738585758</v>
      </c>
      <c r="G28" s="23">
        <f t="shared" si="8"/>
        <v>0.9740588726944104</v>
      </c>
      <c r="H28" s="23">
        <f t="shared" si="8"/>
        <v>0.9126893141958015</v>
      </c>
      <c r="I28" s="23">
        <f t="shared" si="8"/>
        <v>0.9748983021241953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1.498191070717826</v>
      </c>
      <c r="C31" s="26">
        <f aca="true" t="shared" si="9" ref="C31:I31">C28*C30</f>
        <v>1.4821976830447448</v>
      </c>
      <c r="D31" s="26">
        <f t="shared" si="9"/>
        <v>1.5174495482339707</v>
      </c>
      <c r="E31" s="26">
        <f t="shared" si="9"/>
        <v>1.5127677086164455</v>
      </c>
      <c r="F31" s="26">
        <f t="shared" si="9"/>
        <v>1.4675548085246233</v>
      </c>
      <c r="G31" s="26">
        <f t="shared" si="9"/>
        <v>1.5432988778970238</v>
      </c>
      <c r="H31" s="26">
        <f t="shared" si="9"/>
        <v>1.6570787188538971</v>
      </c>
      <c r="I31" s="26">
        <f t="shared" si="9"/>
        <v>1.872292189229517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806735.44</v>
      </c>
      <c r="C37" s="29">
        <f aca="true" t="shared" si="12" ref="C37:I37">+C38+C39</f>
        <v>633956.7</v>
      </c>
      <c r="D37" s="29">
        <f t="shared" si="12"/>
        <v>917199.62</v>
      </c>
      <c r="E37" s="29">
        <f t="shared" si="12"/>
        <v>1136406.23</v>
      </c>
      <c r="F37" s="29">
        <f t="shared" si="12"/>
        <v>698308.07</v>
      </c>
      <c r="G37" s="29">
        <f t="shared" si="12"/>
        <v>1174916.52</v>
      </c>
      <c r="H37" s="29">
        <f t="shared" si="12"/>
        <v>647677.5</v>
      </c>
      <c r="I37" s="29">
        <f t="shared" si="12"/>
        <v>505930.8</v>
      </c>
      <c r="J37" s="29">
        <f t="shared" si="11"/>
        <v>6521130.88</v>
      </c>
      <c r="L37" s="43"/>
      <c r="M37" s="43"/>
    </row>
    <row r="38" spans="1:10" ht="15.75">
      <c r="A38" s="17" t="s">
        <v>73</v>
      </c>
      <c r="B38" s="30">
        <f>ROUND(+B7*B31,2)</f>
        <v>806735.44</v>
      </c>
      <c r="C38" s="30">
        <f aca="true" t="shared" si="13" ref="C38:I38">ROUND(+C7*C31,2)</f>
        <v>633956.7</v>
      </c>
      <c r="D38" s="30">
        <f t="shared" si="13"/>
        <v>917199.62</v>
      </c>
      <c r="E38" s="30">
        <f t="shared" si="13"/>
        <v>1136406.23</v>
      </c>
      <c r="F38" s="30">
        <f t="shared" si="13"/>
        <v>698308.07</v>
      </c>
      <c r="G38" s="30">
        <f t="shared" si="13"/>
        <v>1174916.52</v>
      </c>
      <c r="H38" s="30">
        <f t="shared" si="13"/>
        <v>647677.5</v>
      </c>
      <c r="I38" s="30">
        <f t="shared" si="13"/>
        <v>505930.8</v>
      </c>
      <c r="J38" s="30">
        <f>SUM(B38:I38)</f>
        <v>6521130.88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-109201.58</v>
      </c>
      <c r="C41" s="31">
        <f t="shared" si="15"/>
        <v>-117890.19999999998</v>
      </c>
      <c r="D41" s="31">
        <f t="shared" si="15"/>
        <v>-99611.59</v>
      </c>
      <c r="E41" s="31">
        <f t="shared" si="15"/>
        <v>-129344.75</v>
      </c>
      <c r="F41" s="31">
        <f t="shared" si="15"/>
        <v>-97911.48999999999</v>
      </c>
      <c r="G41" s="31">
        <f t="shared" si="15"/>
        <v>-152417.93</v>
      </c>
      <c r="H41" s="31">
        <f t="shared" si="15"/>
        <v>-76383.84</v>
      </c>
      <c r="I41" s="31">
        <f t="shared" si="15"/>
        <v>-64198.96000000001</v>
      </c>
      <c r="J41" s="31">
        <f t="shared" si="15"/>
        <v>-846960.34</v>
      </c>
      <c r="L41" s="43"/>
    </row>
    <row r="42" spans="1:12" ht="15.75">
      <c r="A42" s="17" t="s">
        <v>44</v>
      </c>
      <c r="B42" s="32">
        <f>B43+B44</f>
        <v>-97239</v>
      </c>
      <c r="C42" s="32">
        <f aca="true" t="shared" si="16" ref="C42:I42">C43+C44</f>
        <v>-99348</v>
      </c>
      <c r="D42" s="32">
        <f t="shared" si="16"/>
        <v>-102171</v>
      </c>
      <c r="E42" s="32">
        <f t="shared" si="16"/>
        <v>-116070</v>
      </c>
      <c r="F42" s="32">
        <f t="shared" si="16"/>
        <v>-103077</v>
      </c>
      <c r="G42" s="32">
        <f t="shared" si="16"/>
        <v>-119787</v>
      </c>
      <c r="H42" s="32">
        <f t="shared" si="16"/>
        <v>-53421</v>
      </c>
      <c r="I42" s="32">
        <f t="shared" si="16"/>
        <v>-63639</v>
      </c>
      <c r="J42" s="31">
        <f t="shared" si="11"/>
        <v>-754752</v>
      </c>
      <c r="L42" s="43"/>
    </row>
    <row r="43" spans="1:12" ht="15.75">
      <c r="A43" s="13" t="s">
        <v>69</v>
      </c>
      <c r="B43" s="20">
        <f aca="true" t="shared" si="17" ref="B43:I43">ROUND(-B9*$D$3,2)</f>
        <v>-97239</v>
      </c>
      <c r="C43" s="20">
        <f t="shared" si="17"/>
        <v>-99348</v>
      </c>
      <c r="D43" s="20">
        <f t="shared" si="17"/>
        <v>-102171</v>
      </c>
      <c r="E43" s="20">
        <f t="shared" si="17"/>
        <v>-116070</v>
      </c>
      <c r="F43" s="20">
        <f t="shared" si="17"/>
        <v>-103077</v>
      </c>
      <c r="G43" s="20">
        <f t="shared" si="17"/>
        <v>-119787</v>
      </c>
      <c r="H43" s="20">
        <f t="shared" si="17"/>
        <v>-53421</v>
      </c>
      <c r="I43" s="20">
        <f t="shared" si="17"/>
        <v>-63639</v>
      </c>
      <c r="J43" s="57">
        <f t="shared" si="11"/>
        <v>-754752</v>
      </c>
      <c r="L43" s="50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50"/>
    </row>
    <row r="45" spans="1:12" ht="15.75">
      <c r="A45" s="17" t="s">
        <v>45</v>
      </c>
      <c r="B45" s="32">
        <f aca="true" t="shared" si="19" ref="B45:J45">SUM(B46:B50)</f>
        <v>-29651.95</v>
      </c>
      <c r="C45" s="32">
        <f t="shared" si="19"/>
        <v>-31907.8</v>
      </c>
      <c r="D45" s="32">
        <f t="shared" si="19"/>
        <v>-16960.8</v>
      </c>
      <c r="E45" s="32">
        <f t="shared" si="19"/>
        <v>-38214.54</v>
      </c>
      <c r="F45" s="32">
        <f t="shared" si="19"/>
        <v>-9466.4</v>
      </c>
      <c r="G45" s="32">
        <f t="shared" si="19"/>
        <v>-58470.76</v>
      </c>
      <c r="H45" s="32">
        <f t="shared" si="19"/>
        <v>-37550.62</v>
      </c>
      <c r="I45" s="32">
        <f t="shared" si="19"/>
        <v>-11852.77</v>
      </c>
      <c r="J45" s="32">
        <f t="shared" si="19"/>
        <v>-234075.63999999998</v>
      </c>
      <c r="L45" s="50"/>
    </row>
    <row r="46" spans="1:14" ht="15.75">
      <c r="A46" s="13" t="s">
        <v>62</v>
      </c>
      <c r="B46" s="27">
        <v>-29651.95</v>
      </c>
      <c r="C46" s="27">
        <v>-31907.8</v>
      </c>
      <c r="D46" s="27">
        <v>-16960.8</v>
      </c>
      <c r="E46" s="27">
        <v>-34828.24</v>
      </c>
      <c r="F46" s="27">
        <v>-9466.4</v>
      </c>
      <c r="G46" s="27">
        <v>-58470.76</v>
      </c>
      <c r="H46" s="27">
        <v>-37550.62</v>
      </c>
      <c r="I46" s="27">
        <v>-11852.77</v>
      </c>
      <c r="J46" s="27">
        <f t="shared" si="11"/>
        <v>-230689.34</v>
      </c>
      <c r="L46" s="67"/>
      <c r="M46" s="67"/>
      <c r="N46" s="68"/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-3000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-3000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-386.3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-386.3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91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697533.86</v>
      </c>
      <c r="C53" s="35">
        <f t="shared" si="20"/>
        <v>516066.5</v>
      </c>
      <c r="D53" s="35">
        <f t="shared" si="20"/>
        <v>817588.03</v>
      </c>
      <c r="E53" s="35">
        <f t="shared" si="20"/>
        <v>1007061.48</v>
      </c>
      <c r="F53" s="35">
        <f t="shared" si="20"/>
        <v>600396.58</v>
      </c>
      <c r="G53" s="35">
        <f t="shared" si="20"/>
        <v>1022498.5900000001</v>
      </c>
      <c r="H53" s="35">
        <f t="shared" si="20"/>
        <v>571293.66</v>
      </c>
      <c r="I53" s="35">
        <f t="shared" si="20"/>
        <v>441731.83999999997</v>
      </c>
      <c r="J53" s="35">
        <f>SUM(B53:I53)</f>
        <v>5674170.54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5674170.539999999</v>
      </c>
      <c r="L56" s="43"/>
    </row>
    <row r="57" spans="1:10" ht="17.25" customHeight="1">
      <c r="A57" s="17" t="s">
        <v>48</v>
      </c>
      <c r="B57" s="45">
        <v>99454.16</v>
      </c>
      <c r="C57" s="45">
        <v>112608.74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212062.90000000002</v>
      </c>
    </row>
    <row r="58" spans="1:10" ht="17.25" customHeight="1">
      <c r="A58" s="17" t="s">
        <v>54</v>
      </c>
      <c r="B58" s="45">
        <v>461696.95</v>
      </c>
      <c r="C58" s="45">
        <v>339414.64</v>
      </c>
      <c r="D58" s="44">
        <v>0</v>
      </c>
      <c r="E58" s="45">
        <v>75033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876144.5900000001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98910.15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98910.15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139302.66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139302.66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55675.15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55675.15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40275.23</v>
      </c>
      <c r="E62" s="44">
        <v>0</v>
      </c>
      <c r="F62" s="45">
        <v>61447.97</v>
      </c>
      <c r="G62" s="44">
        <v>0</v>
      </c>
      <c r="H62" s="44">
        <v>0</v>
      </c>
      <c r="I62" s="44">
        <v>0</v>
      </c>
      <c r="J62" s="35">
        <f t="shared" si="21"/>
        <v>101723.20000000001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124661.65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124661.65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79315.1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79315.1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12088.3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12088.3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256402.18</v>
      </c>
      <c r="G66" s="44">
        <v>0</v>
      </c>
      <c r="H66" s="44">
        <v>0</v>
      </c>
      <c r="I66" s="44">
        <v>0</v>
      </c>
      <c r="J66" s="35">
        <f t="shared" si="21"/>
        <v>256402.18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195874.51</v>
      </c>
      <c r="H67" s="45">
        <v>214293.9</v>
      </c>
      <c r="I67" s="44">
        <v>0</v>
      </c>
      <c r="J67" s="32">
        <f t="shared" si="21"/>
        <v>410168.41000000003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235509.4</v>
      </c>
      <c r="H68" s="44">
        <v>0</v>
      </c>
      <c r="I68" s="44">
        <v>0</v>
      </c>
      <c r="J68" s="35">
        <f t="shared" si="21"/>
        <v>235509.4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72366.15</v>
      </c>
      <c r="J69" s="32">
        <f t="shared" si="21"/>
        <v>72366.15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153201.98</v>
      </c>
      <c r="J70" s="35">
        <f t="shared" si="21"/>
        <v>153201.98</v>
      </c>
    </row>
    <row r="71" spans="1:10" ht="17.25" customHeight="1">
      <c r="A71" s="41" t="s">
        <v>67</v>
      </c>
      <c r="B71" s="39">
        <v>136382.75</v>
      </c>
      <c r="C71" s="39">
        <v>64043.12</v>
      </c>
      <c r="D71" s="39">
        <v>483424.83</v>
      </c>
      <c r="E71" s="39">
        <v>715963.43</v>
      </c>
      <c r="F71" s="39">
        <v>282546.43</v>
      </c>
      <c r="G71" s="39">
        <v>591114.69</v>
      </c>
      <c r="H71" s="39">
        <v>356999.76</v>
      </c>
      <c r="I71" s="39">
        <v>216163.71</v>
      </c>
      <c r="J71" s="39">
        <f>SUM(B71:I71)</f>
        <v>2846638.7199999997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5">
        <v>1.591986025399092</v>
      </c>
      <c r="C75" s="55">
        <v>1.5628014596404258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75</v>
      </c>
      <c r="B76" s="55">
        <v>1.4773136968199838</v>
      </c>
      <c r="C76" s="55">
        <v>1.452133596129956</v>
      </c>
      <c r="D76" s="55"/>
      <c r="E76" s="55">
        <v>1.54439366719759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76</v>
      </c>
      <c r="B77" s="55">
        <v>0</v>
      </c>
      <c r="C77" s="55">
        <v>0</v>
      </c>
      <c r="D77" s="24">
        <v>1.4203654990838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77</v>
      </c>
      <c r="B78" s="55">
        <v>0</v>
      </c>
      <c r="C78" s="55">
        <v>0</v>
      </c>
      <c r="D78" s="55">
        <v>1.4939519801526846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78</v>
      </c>
      <c r="B79" s="55">
        <v>0</v>
      </c>
      <c r="C79" s="55">
        <v>0</v>
      </c>
      <c r="D79" s="55">
        <v>1.843594572414964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79</v>
      </c>
      <c r="B80" s="55">
        <v>0</v>
      </c>
      <c r="C80" s="55">
        <v>0</v>
      </c>
      <c r="D80" s="55">
        <v>1.7071886314265026</v>
      </c>
      <c r="E80" s="55">
        <v>0</v>
      </c>
      <c r="F80" s="55">
        <v>1.5174885096054536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80</v>
      </c>
      <c r="B81" s="55">
        <v>0</v>
      </c>
      <c r="C81" s="55">
        <v>0</v>
      </c>
      <c r="D81" s="55">
        <v>0</v>
      </c>
      <c r="E81" s="55">
        <v>1.4896783733826249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81</v>
      </c>
      <c r="B82" s="55">
        <v>0</v>
      </c>
      <c r="C82" s="55">
        <v>0</v>
      </c>
      <c r="D82" s="55">
        <v>0</v>
      </c>
      <c r="E82" s="55">
        <v>1.4892039923413483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82</v>
      </c>
      <c r="B83" s="55">
        <v>0</v>
      </c>
      <c r="C83" s="55">
        <v>0</v>
      </c>
      <c r="D83" s="55">
        <v>0</v>
      </c>
      <c r="E83" s="24">
        <v>1.4746854887959788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83</v>
      </c>
      <c r="B84" s="55">
        <v>0</v>
      </c>
      <c r="C84" s="55">
        <v>0</v>
      </c>
      <c r="D84" s="55">
        <v>0</v>
      </c>
      <c r="E84" s="55">
        <v>0</v>
      </c>
      <c r="F84" s="55">
        <v>1.4578462001882648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84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1.4840349766395728</v>
      </c>
      <c r="H85" s="55">
        <v>1.6570787120543424</v>
      </c>
      <c r="I85" s="55">
        <v>0</v>
      </c>
      <c r="J85" s="32"/>
    </row>
    <row r="86" spans="1:10" ht="15.75">
      <c r="A86" s="17" t="s">
        <v>85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1.6233689509280134</v>
      </c>
      <c r="H86" s="55">
        <v>0</v>
      </c>
      <c r="I86" s="55">
        <v>0</v>
      </c>
      <c r="J86" s="35"/>
    </row>
    <row r="87" spans="1:10" ht="15.75">
      <c r="A87" s="17" t="s">
        <v>86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1.8310539937883252</v>
      </c>
      <c r="J87" s="32"/>
    </row>
    <row r="88" spans="1:10" ht="15.75">
      <c r="A88" s="41" t="s">
        <v>87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1.8966944699700763</v>
      </c>
      <c r="J88" s="39"/>
    </row>
    <row r="89" spans="1:10" ht="33" customHeight="1">
      <c r="A89" s="65" t="s">
        <v>93</v>
      </c>
      <c r="B89" s="66"/>
      <c r="C89" s="66"/>
      <c r="D89" s="66"/>
      <c r="E89" s="66"/>
      <c r="F89" s="66"/>
      <c r="G89" s="66"/>
      <c r="H89" s="66"/>
      <c r="I89" s="66"/>
      <c r="J89" s="66"/>
    </row>
    <row r="90" ht="23.25" customHeight="1">
      <c r="A90" s="49" t="s">
        <v>94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2013-11-27T11:39:03Z</dcterms:modified>
  <cp:category/>
  <cp:version/>
  <cp:contentType/>
  <cp:contentStatus/>
</cp:coreProperties>
</file>