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<sst xmlns="http://schemas.openxmlformats.org/spreadsheetml/2006/main" count="95" uniqueCount="95">
  <si>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</si>
  <si>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</si>
  <si>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</si>
  <si>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</si>
  <si>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</si>
  <si>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</si>
  <si>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</si>
  <si>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</si>
  <si>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</si>
  <si>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</si>
  <si>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</si>
  <si>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</si>
  <si>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</si>
  <si>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</si>
  <si>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</si>
  <si>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</si>
  <si>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</si>
  <si>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</si>
  <si>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</si>
  <si>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</si>
  <si>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</si>
  <si>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</si>
  <si>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</si>
  <si>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</si>
  <si>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</si>
  <si>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</si>
  <si>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</si>
  <si>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</si>
  <si>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</si>
  <si>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</si>
  <si>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</si>
  <si>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</si>
  <si>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</si>
  <si>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</si>
  <si>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</si>
  <si>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</si>
  <si>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</si>
  <si>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</si>
  <si>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</si>
  <si>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</si>
  <si>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</si>
  <si>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</si>
  <si>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</si>
  <si>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</si>
  <si>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</si>
  <si>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</si>
  <si>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</si>
  <si>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</si>
  <si>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</si>
  <si>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</si>
  <si>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</si>
  <si>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</si>
  <si>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</si>
  <si>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</si>
  <si>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</si>
  <si>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</si>
  <si>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</si>
  <si>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</si>
  <si>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</si>
  <si>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</si>
  <si>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</si>
  <si>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</si>
  <si>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</si>
  <si>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</si>
  <si>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</si>
  <si>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</si>
  <si>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</si>
  <si>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</si>
  <si>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</si>
  <si>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</si>
  <si>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</si>
  <si>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</si>
  <si>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</si>
  <si>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</si>
  <si>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</si>
  <si>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</si>
  <si>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</si>
  <si>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</si>
  <si>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</si>
  <si>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</si>
  <si>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</si>
  <si>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</si>
  <si>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</si>
  <si>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</si>
  <si>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</si>
  <si>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</si>
  <si>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</si>
  <si>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</si>
  <si>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</si>
  <si>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</si>
  <si>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</si>
  <si>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10. Tarifa de Remuneração Líquida Por Passageiro (1)</t>
  </si>
  <si>
    <t>OPERAÇÃO 13/11/13 - VENCIMENTO 22/11/13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</si>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</sst>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688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688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688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16.75390625" style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552519</v>
      </c>
      <c r="C7" s="10">
        <f aca="true" t="shared" si="0" ref="C7:I7">C8+C16+C20</f>
        <v>431860</v>
      </c>
      <c r="D7" s="10">
        <f t="shared" si="0"/>
        <v>627440</v>
      </c>
      <c r="E7" s="10">
        <f t="shared" si="0"/>
        <v>787943</v>
      </c>
      <c r="F7" s="10">
        <f t="shared" si="0"/>
        <v>484928</v>
      </c>
      <c r="G7" s="10">
        <f t="shared" si="0"/>
        <v>781434</v>
      </c>
      <c r="H7" s="10">
        <f t="shared" si="0"/>
        <v>400530</v>
      </c>
      <c r="I7" s="10">
        <f t="shared" si="0"/>
        <v>271827</v>
      </c>
      <c r="J7" s="10">
        <f>+J8+J16+J20</f>
        <v>4338481</v>
      </c>
      <c r="L7" s="42"/>
    </row>
    <row r="8" spans="1:10" ht="15.75">
      <c r="A8" s="11" t="s">
        <v>22</v>
      </c>
      <c r="B8" s="12">
        <f>+B9+B12</f>
        <v>305695</v>
      </c>
      <c r="C8" s="12">
        <f>+C9+C12</f>
        <v>256557</v>
      </c>
      <c r="D8" s="12">
        <f aca="true" t="shared" si="1" ref="D8:I8">+D9+D12</f>
        <v>393809</v>
      </c>
      <c r="E8" s="12">
        <f t="shared" si="1"/>
        <v>461697</v>
      </c>
      <c r="F8" s="12">
        <f t="shared" si="1"/>
        <v>275988</v>
      </c>
      <c r="G8" s="12">
        <f t="shared" si="1"/>
        <v>450323</v>
      </c>
      <c r="H8" s="12">
        <f t="shared" si="1"/>
        <v>213390</v>
      </c>
      <c r="I8" s="12">
        <f t="shared" si="1"/>
        <v>163527</v>
      </c>
      <c r="J8" s="12">
        <f>SUM(B8:I8)</f>
        <v>2520986</v>
      </c>
    </row>
    <row r="9" spans="1:10" ht="15.75">
      <c r="A9" s="13" t="s">
        <v>23</v>
      </c>
      <c r="B9" s="14">
        <v>31941</v>
      </c>
      <c r="C9" s="14">
        <v>31715</v>
      </c>
      <c r="D9" s="14">
        <v>34265</v>
      </c>
      <c r="E9" s="14">
        <v>38499</v>
      </c>
      <c r="F9" s="14">
        <v>33026</v>
      </c>
      <c r="G9" s="14">
        <v>38207</v>
      </c>
      <c r="H9" s="14">
        <v>16933</v>
      </c>
      <c r="I9" s="14">
        <v>20398</v>
      </c>
      <c r="J9" s="12">
        <f aca="true" t="shared" si="2" ref="J9:J15">SUM(B9:I9)</f>
        <v>244984</v>
      </c>
    </row>
    <row r="10" spans="1:10" ht="15.75">
      <c r="A10" s="15" t="s">
        <v>24</v>
      </c>
      <c r="B10" s="14">
        <f>+B9-B11</f>
        <v>31941</v>
      </c>
      <c r="C10" s="14">
        <f aca="true" t="shared" si="3" ref="C10:I10">+C9-C11</f>
        <v>31715</v>
      </c>
      <c r="D10" s="14">
        <f t="shared" si="3"/>
        <v>34265</v>
      </c>
      <c r="E10" s="14">
        <f t="shared" si="3"/>
        <v>38499</v>
      </c>
      <c r="F10" s="14">
        <f t="shared" si="3"/>
        <v>33026</v>
      </c>
      <c r="G10" s="14">
        <f t="shared" si="3"/>
        <v>38207</v>
      </c>
      <c r="H10" s="14">
        <f t="shared" si="3"/>
        <v>16933</v>
      </c>
      <c r="I10" s="14">
        <f t="shared" si="3"/>
        <v>20398</v>
      </c>
      <c r="J10" s="12">
        <f t="shared" si="2"/>
        <v>244984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273754</v>
      </c>
      <c r="C12" s="14">
        <f aca="true" t="shared" si="4" ref="C12:I12">C13+C14+C15</f>
        <v>224842</v>
      </c>
      <c r="D12" s="14">
        <f t="shared" si="4"/>
        <v>359544</v>
      </c>
      <c r="E12" s="14">
        <f t="shared" si="4"/>
        <v>423198</v>
      </c>
      <c r="F12" s="14">
        <f t="shared" si="4"/>
        <v>242962</v>
      </c>
      <c r="G12" s="14">
        <f t="shared" si="4"/>
        <v>412116</v>
      </c>
      <c r="H12" s="14">
        <f t="shared" si="4"/>
        <v>196457</v>
      </c>
      <c r="I12" s="14">
        <f t="shared" si="4"/>
        <v>143129</v>
      </c>
      <c r="J12" s="12">
        <f t="shared" si="2"/>
        <v>2276002</v>
      </c>
    </row>
    <row r="13" spans="1:10" ht="15.75">
      <c r="A13" s="15" t="s">
        <v>27</v>
      </c>
      <c r="B13" s="14">
        <v>108325</v>
      </c>
      <c r="C13" s="14">
        <v>91161</v>
      </c>
      <c r="D13" s="14">
        <v>147093</v>
      </c>
      <c r="E13" s="14">
        <v>173605</v>
      </c>
      <c r="F13" s="14">
        <v>104745</v>
      </c>
      <c r="G13" s="14">
        <v>174524</v>
      </c>
      <c r="H13" s="14">
        <v>80865</v>
      </c>
      <c r="I13" s="14">
        <v>59591</v>
      </c>
      <c r="J13" s="12">
        <f t="shared" si="2"/>
        <v>939909</v>
      </c>
    </row>
    <row r="14" spans="1:10" ht="15.75">
      <c r="A14" s="15" t="s">
        <v>28</v>
      </c>
      <c r="B14" s="14">
        <v>117796</v>
      </c>
      <c r="C14" s="14">
        <v>91252</v>
      </c>
      <c r="D14" s="14">
        <v>154875</v>
      </c>
      <c r="E14" s="14">
        <v>176260</v>
      </c>
      <c r="F14" s="14">
        <v>97875</v>
      </c>
      <c r="G14" s="14">
        <v>172326</v>
      </c>
      <c r="H14" s="14">
        <v>83218</v>
      </c>
      <c r="I14" s="14">
        <v>63424</v>
      </c>
      <c r="J14" s="12">
        <f t="shared" si="2"/>
        <v>957026</v>
      </c>
    </row>
    <row r="15" spans="1:10" ht="15.75">
      <c r="A15" s="15" t="s">
        <v>29</v>
      </c>
      <c r="B15" s="14">
        <v>47633</v>
      </c>
      <c r="C15" s="14">
        <v>42429</v>
      </c>
      <c r="D15" s="14">
        <v>57576</v>
      </c>
      <c r="E15" s="14">
        <v>73333</v>
      </c>
      <c r="F15" s="14">
        <v>40342</v>
      </c>
      <c r="G15" s="14">
        <v>65266</v>
      </c>
      <c r="H15" s="14">
        <v>32374</v>
      </c>
      <c r="I15" s="14">
        <v>20114</v>
      </c>
      <c r="J15" s="12">
        <f t="shared" si="2"/>
        <v>379067</v>
      </c>
    </row>
    <row r="16" spans="1:10" ht="15.75">
      <c r="A16" s="17" t="s">
        <v>30</v>
      </c>
      <c r="B16" s="18">
        <f>B17+B18+B19</f>
        <v>186922</v>
      </c>
      <c r="C16" s="18">
        <f aca="true" t="shared" si="5" ref="C16:I16">C17+C18+C19</f>
        <v>125215</v>
      </c>
      <c r="D16" s="18">
        <f t="shared" si="5"/>
        <v>156301</v>
      </c>
      <c r="E16" s="18">
        <f t="shared" si="5"/>
        <v>222566</v>
      </c>
      <c r="F16" s="18">
        <f t="shared" si="5"/>
        <v>150141</v>
      </c>
      <c r="G16" s="18">
        <f t="shared" si="5"/>
        <v>251539</v>
      </c>
      <c r="H16" s="18">
        <f t="shared" si="5"/>
        <v>151814</v>
      </c>
      <c r="I16" s="18">
        <f t="shared" si="5"/>
        <v>90081</v>
      </c>
      <c r="J16" s="12">
        <f aca="true" t="shared" si="6" ref="J16:J22">SUM(B16:I16)</f>
        <v>1334579</v>
      </c>
    </row>
    <row r="17" spans="1:10" ht="18.75" customHeight="1">
      <c r="A17" s="13" t="s">
        <v>31</v>
      </c>
      <c r="B17" s="14">
        <v>84107</v>
      </c>
      <c r="C17" s="14">
        <v>60286</v>
      </c>
      <c r="D17" s="14">
        <v>74478</v>
      </c>
      <c r="E17" s="14">
        <v>105232</v>
      </c>
      <c r="F17" s="14">
        <v>74791</v>
      </c>
      <c r="G17" s="14">
        <v>122883</v>
      </c>
      <c r="H17" s="14">
        <v>72052</v>
      </c>
      <c r="I17" s="14">
        <v>43177</v>
      </c>
      <c r="J17" s="12">
        <f t="shared" si="6"/>
        <v>637006</v>
      </c>
    </row>
    <row r="18" spans="1:10" ht="18.75" customHeight="1">
      <c r="A18" s="13" t="s">
        <v>32</v>
      </c>
      <c r="B18" s="14">
        <v>75066</v>
      </c>
      <c r="C18" s="14">
        <v>44898</v>
      </c>
      <c r="D18" s="14">
        <v>58506</v>
      </c>
      <c r="E18" s="14">
        <v>82074</v>
      </c>
      <c r="F18" s="14">
        <v>55053</v>
      </c>
      <c r="G18" s="14">
        <v>94388</v>
      </c>
      <c r="H18" s="14">
        <v>59765</v>
      </c>
      <c r="I18" s="14">
        <v>36586</v>
      </c>
      <c r="J18" s="12">
        <f t="shared" si="6"/>
        <v>506336</v>
      </c>
    </row>
    <row r="19" spans="1:10" ht="18.75" customHeight="1">
      <c r="A19" s="13" t="s">
        <v>33</v>
      </c>
      <c r="B19" s="14">
        <v>27749</v>
      </c>
      <c r="C19" s="14">
        <v>20031</v>
      </c>
      <c r="D19" s="14">
        <v>23317</v>
      </c>
      <c r="E19" s="14">
        <v>35260</v>
      </c>
      <c r="F19" s="14">
        <v>20297</v>
      </c>
      <c r="G19" s="14">
        <v>34268</v>
      </c>
      <c r="H19" s="14">
        <v>19997</v>
      </c>
      <c r="I19" s="14">
        <v>10318</v>
      </c>
      <c r="J19" s="12">
        <f t="shared" si="6"/>
        <v>191237</v>
      </c>
    </row>
    <row r="20" spans="1:10" ht="18.75" customHeight="1">
      <c r="A20" s="17" t="s">
        <v>34</v>
      </c>
      <c r="B20" s="14">
        <f>B21+B22</f>
        <v>59902</v>
      </c>
      <c r="C20" s="14">
        <f aca="true" t="shared" si="7" ref="C20:I20">C21+C22</f>
        <v>50088</v>
      </c>
      <c r="D20" s="14">
        <f t="shared" si="7"/>
        <v>77330</v>
      </c>
      <c r="E20" s="14">
        <f t="shared" si="7"/>
        <v>103680</v>
      </c>
      <c r="F20" s="14">
        <f t="shared" si="7"/>
        <v>58799</v>
      </c>
      <c r="G20" s="14">
        <f t="shared" si="7"/>
        <v>79572</v>
      </c>
      <c r="H20" s="14">
        <f t="shared" si="7"/>
        <v>35326</v>
      </c>
      <c r="I20" s="14">
        <f t="shared" si="7"/>
        <v>18219</v>
      </c>
      <c r="J20" s="12">
        <f t="shared" si="6"/>
        <v>482916</v>
      </c>
    </row>
    <row r="21" spans="1:10" ht="18.75" customHeight="1">
      <c r="A21" s="13" t="s">
        <v>35</v>
      </c>
      <c r="B21" s="14">
        <v>38337</v>
      </c>
      <c r="C21" s="14">
        <v>32056</v>
      </c>
      <c r="D21" s="14">
        <v>49491</v>
      </c>
      <c r="E21" s="14">
        <v>66355</v>
      </c>
      <c r="F21" s="14">
        <v>37631</v>
      </c>
      <c r="G21" s="14">
        <v>50926</v>
      </c>
      <c r="H21" s="14">
        <v>22609</v>
      </c>
      <c r="I21" s="14">
        <v>11660</v>
      </c>
      <c r="J21" s="12">
        <f t="shared" si="6"/>
        <v>309065</v>
      </c>
    </row>
    <row r="22" spans="1:10" ht="18.75" customHeight="1">
      <c r="A22" s="13" t="s">
        <v>36</v>
      </c>
      <c r="B22" s="14">
        <v>21565</v>
      </c>
      <c r="C22" s="14">
        <v>18032</v>
      </c>
      <c r="D22" s="14">
        <v>27839</v>
      </c>
      <c r="E22" s="14">
        <v>37325</v>
      </c>
      <c r="F22" s="14">
        <v>21168</v>
      </c>
      <c r="G22" s="14">
        <v>28646</v>
      </c>
      <c r="H22" s="14">
        <v>12717</v>
      </c>
      <c r="I22" s="14">
        <v>6559</v>
      </c>
      <c r="J22" s="12">
        <f t="shared" si="6"/>
        <v>173851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0.9722</v>
      </c>
      <c r="C25" s="22">
        <v>0.9859</v>
      </c>
      <c r="D25" s="22">
        <v>1</v>
      </c>
      <c r="E25" s="22">
        <v>0.9986</v>
      </c>
      <c r="F25" s="22">
        <v>1</v>
      </c>
      <c r="G25" s="22">
        <v>1</v>
      </c>
      <c r="H25" s="22">
        <v>0.9383</v>
      </c>
      <c r="I25" s="22">
        <v>0.9836</v>
      </c>
      <c r="J25" s="21"/>
    </row>
    <row r="26" spans="1:10" ht="18.75" customHeight="1">
      <c r="A26" s="17" t="s">
        <v>38</v>
      </c>
      <c r="B26" s="23">
        <v>0.8322</v>
      </c>
      <c r="C26" s="23">
        <v>0.7883</v>
      </c>
      <c r="D26" s="23">
        <v>0.8038</v>
      </c>
      <c r="E26" s="23">
        <v>0.8039</v>
      </c>
      <c r="F26" s="23">
        <v>0.7517</v>
      </c>
      <c r="G26" s="23">
        <v>0.7323</v>
      </c>
      <c r="H26" s="23">
        <v>0.6416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0.95702173463718</v>
      </c>
      <c r="C28" s="23">
        <f aca="true" t="shared" si="8" ref="C28:I28">(((+C$8+C$16)*C$25)+(C$20*C$26))/C$7</f>
        <v>0.9629819506321493</v>
      </c>
      <c r="D28" s="23">
        <f t="shared" si="8"/>
        <v>0.9758189691444601</v>
      </c>
      <c r="E28" s="23">
        <f t="shared" si="8"/>
        <v>0.9729807661214072</v>
      </c>
      <c r="F28" s="23">
        <f t="shared" si="8"/>
        <v>0.9698928671885311</v>
      </c>
      <c r="G28" s="23">
        <f t="shared" si="8"/>
        <v>0.9727405969026175</v>
      </c>
      <c r="H28" s="23">
        <f t="shared" si="8"/>
        <v>0.9121316126132873</v>
      </c>
      <c r="I28" s="23">
        <f t="shared" si="8"/>
        <v>0.9748600381860522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1.4971648016664043</v>
      </c>
      <c r="C31" s="26">
        <f aca="true" t="shared" si="9" ref="C31:I31">C28*C30</f>
        <v>1.481258836462372</v>
      </c>
      <c r="D31" s="26">
        <f t="shared" si="9"/>
        <v>1.516422678050491</v>
      </c>
      <c r="E31" s="26">
        <f t="shared" si="9"/>
        <v>1.5112337259397695</v>
      </c>
      <c r="F31" s="26">
        <f t="shared" si="9"/>
        <v>1.4660900580421836</v>
      </c>
      <c r="G31" s="26">
        <f t="shared" si="9"/>
        <v>1.5412102017325071</v>
      </c>
      <c r="H31" s="26">
        <f t="shared" si="9"/>
        <v>1.6560661558606846</v>
      </c>
      <c r="I31" s="26">
        <f t="shared" si="9"/>
        <v>1.8722187033363134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89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827212</v>
      </c>
      <c r="C37" s="29">
        <f aca="true" t="shared" si="12" ref="C37:I37">+C38+C39</f>
        <v>639696.44</v>
      </c>
      <c r="D37" s="29">
        <f t="shared" si="12"/>
        <v>951464.25</v>
      </c>
      <c r="E37" s="29">
        <f t="shared" si="12"/>
        <v>1190766.04</v>
      </c>
      <c r="F37" s="29">
        <f t="shared" si="12"/>
        <v>710948.12</v>
      </c>
      <c r="G37" s="29">
        <f t="shared" si="12"/>
        <v>1204354.05</v>
      </c>
      <c r="H37" s="29">
        <f t="shared" si="12"/>
        <v>663304.18</v>
      </c>
      <c r="I37" s="29">
        <f t="shared" si="12"/>
        <v>508919.59</v>
      </c>
      <c r="J37" s="29">
        <f t="shared" si="11"/>
        <v>6696664.669999999</v>
      </c>
      <c r="L37" s="43"/>
      <c r="M37" s="43"/>
    </row>
    <row r="38" spans="1:10" ht="15.75">
      <c r="A38" s="17" t="s">
        <v>74</v>
      </c>
      <c r="B38" s="30">
        <f>ROUND(+B7*B31,2)</f>
        <v>827212</v>
      </c>
      <c r="C38" s="30">
        <f aca="true" t="shared" si="13" ref="C38:I38">ROUND(+C7*C31,2)</f>
        <v>639696.44</v>
      </c>
      <c r="D38" s="30">
        <f t="shared" si="13"/>
        <v>951464.25</v>
      </c>
      <c r="E38" s="30">
        <f t="shared" si="13"/>
        <v>1190766.04</v>
      </c>
      <c r="F38" s="30">
        <f t="shared" si="13"/>
        <v>710948.12</v>
      </c>
      <c r="G38" s="30">
        <f t="shared" si="13"/>
        <v>1204354.05</v>
      </c>
      <c r="H38" s="30">
        <f t="shared" si="13"/>
        <v>663304.18</v>
      </c>
      <c r="I38" s="30">
        <f t="shared" si="13"/>
        <v>508919.59</v>
      </c>
      <c r="J38" s="30">
        <f>SUM(B38:I38)</f>
        <v>6696664.669999999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90</v>
      </c>
      <c r="B41" s="31">
        <f aca="true" t="shared" si="15" ref="B41:J41">+B42+B45+B51</f>
        <v>-114461.97</v>
      </c>
      <c r="C41" s="31">
        <f t="shared" si="15"/>
        <v>-121463.5</v>
      </c>
      <c r="D41" s="31">
        <f t="shared" si="15"/>
        <v>-104462.04000000001</v>
      </c>
      <c r="E41" s="31">
        <f t="shared" si="15"/>
        <v>-134047.55</v>
      </c>
      <c r="F41" s="31">
        <f t="shared" si="15"/>
        <v>-96134.01999999999</v>
      </c>
      <c r="G41" s="31">
        <f t="shared" si="15"/>
        <v>-161302.83000000002</v>
      </c>
      <c r="H41" s="31">
        <f t="shared" si="15"/>
        <v>-82449.22</v>
      </c>
      <c r="I41" s="31">
        <f t="shared" si="15"/>
        <v>-64721.19</v>
      </c>
      <c r="J41" s="31">
        <f t="shared" si="15"/>
        <v>-879042.32</v>
      </c>
      <c r="L41" s="43"/>
    </row>
    <row r="42" spans="1:12" ht="15.75">
      <c r="A42" s="17" t="s">
        <v>44</v>
      </c>
      <c r="B42" s="32">
        <f>B43+B44</f>
        <v>-95823</v>
      </c>
      <c r="C42" s="32">
        <f aca="true" t="shared" si="16" ref="C42:I42">C43+C44</f>
        <v>-95145</v>
      </c>
      <c r="D42" s="32">
        <f t="shared" si="16"/>
        <v>-102795</v>
      </c>
      <c r="E42" s="32">
        <f t="shared" si="16"/>
        <v>-115497</v>
      </c>
      <c r="F42" s="32">
        <f t="shared" si="16"/>
        <v>-99078</v>
      </c>
      <c r="G42" s="32">
        <f t="shared" si="16"/>
        <v>-114621</v>
      </c>
      <c r="H42" s="32">
        <f t="shared" si="16"/>
        <v>-50799</v>
      </c>
      <c r="I42" s="32">
        <f t="shared" si="16"/>
        <v>-61194</v>
      </c>
      <c r="J42" s="31">
        <f t="shared" si="11"/>
        <v>-734952</v>
      </c>
      <c r="L42" s="43"/>
    </row>
    <row r="43" spans="1:12" ht="15.75">
      <c r="A43" s="13" t="s">
        <v>69</v>
      </c>
      <c r="B43" s="20">
        <f aca="true" t="shared" si="17" ref="B43:I43">ROUND(-B9*$D$3,2)</f>
        <v>-95823</v>
      </c>
      <c r="C43" s="20">
        <f t="shared" si="17"/>
        <v>-95145</v>
      </c>
      <c r="D43" s="20">
        <f t="shared" si="17"/>
        <v>-102795</v>
      </c>
      <c r="E43" s="20">
        <f t="shared" si="17"/>
        <v>-115497</v>
      </c>
      <c r="F43" s="20">
        <f t="shared" si="17"/>
        <v>-99078</v>
      </c>
      <c r="G43" s="20">
        <f t="shared" si="17"/>
        <v>-114621</v>
      </c>
      <c r="H43" s="20">
        <f t="shared" si="17"/>
        <v>-50799</v>
      </c>
      <c r="I43" s="20">
        <f t="shared" si="17"/>
        <v>-61194</v>
      </c>
      <c r="J43" s="57">
        <f t="shared" si="11"/>
        <v>-734952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-36328.34</v>
      </c>
      <c r="C45" s="32">
        <f t="shared" si="19"/>
        <v>-39684.1</v>
      </c>
      <c r="D45" s="32">
        <f t="shared" si="19"/>
        <v>-21187.25</v>
      </c>
      <c r="E45" s="32">
        <f t="shared" si="19"/>
        <v>-43490.34</v>
      </c>
      <c r="F45" s="32">
        <f t="shared" si="19"/>
        <v>-11687.93</v>
      </c>
      <c r="G45" s="32">
        <f t="shared" si="19"/>
        <v>-72521.66</v>
      </c>
      <c r="H45" s="32">
        <f t="shared" si="19"/>
        <v>-46238</v>
      </c>
      <c r="I45" s="32">
        <f t="shared" si="19"/>
        <v>-14820</v>
      </c>
      <c r="J45" s="32">
        <f t="shared" si="19"/>
        <v>-285957.62</v>
      </c>
      <c r="L45" s="50"/>
    </row>
    <row r="46" spans="1:10" ht="15.75">
      <c r="A46" s="13" t="s">
        <v>62</v>
      </c>
      <c r="B46" s="27">
        <v>-36328.34</v>
      </c>
      <c r="C46" s="27">
        <v>-39684.1</v>
      </c>
      <c r="D46" s="27">
        <v>-21187.25</v>
      </c>
      <c r="E46" s="27">
        <v>-43490.34</v>
      </c>
      <c r="F46" s="27">
        <v>-11687.93</v>
      </c>
      <c r="G46" s="27">
        <v>-72521.66</v>
      </c>
      <c r="H46" s="27">
        <v>-46238</v>
      </c>
      <c r="I46" s="27">
        <v>-14820</v>
      </c>
      <c r="J46" s="27">
        <f t="shared" si="11"/>
        <v>-285957.62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712750.03</v>
      </c>
      <c r="C53" s="35">
        <f t="shared" si="20"/>
        <v>518232.93999999994</v>
      </c>
      <c r="D53" s="35">
        <f t="shared" si="20"/>
        <v>847002.21</v>
      </c>
      <c r="E53" s="35">
        <f t="shared" si="20"/>
        <v>1056718.49</v>
      </c>
      <c r="F53" s="35">
        <f t="shared" si="20"/>
        <v>614814.1</v>
      </c>
      <c r="G53" s="35">
        <f t="shared" si="20"/>
        <v>1043051.22</v>
      </c>
      <c r="H53" s="35">
        <f t="shared" si="20"/>
        <v>580854.9600000001</v>
      </c>
      <c r="I53" s="35">
        <f t="shared" si="20"/>
        <v>444198.4</v>
      </c>
      <c r="J53" s="35">
        <f>SUM(B53:I53)</f>
        <v>5817622.350000001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5817622.33</v>
      </c>
      <c r="L56" s="43"/>
    </row>
    <row r="57" spans="1:10" ht="17.25" customHeight="1">
      <c r="A57" s="17" t="s">
        <v>48</v>
      </c>
      <c r="B57" s="45">
        <v>93464.83</v>
      </c>
      <c r="C57" s="45">
        <v>106160.74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199625.57</v>
      </c>
    </row>
    <row r="58" spans="1:10" ht="17.25" customHeight="1">
      <c r="A58" s="17" t="s">
        <v>54</v>
      </c>
      <c r="B58" s="45">
        <v>245321.91</v>
      </c>
      <c r="C58" s="45">
        <v>219879.51</v>
      </c>
      <c r="D58" s="44">
        <v>0</v>
      </c>
      <c r="E58" s="45">
        <v>-3675.7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461525.72000000003</v>
      </c>
    </row>
    <row r="59" spans="1:10" ht="17.25" customHeight="1">
      <c r="A59" s="17" t="s">
        <v>55</v>
      </c>
      <c r="B59" s="44">
        <v>0</v>
      </c>
      <c r="C59" s="44">
        <v>0</v>
      </c>
      <c r="D59" s="45">
        <v>-9464.93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5">
        <f t="shared" si="21"/>
        <v>-9464.93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119109.36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119109.36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23350.84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23350.84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28664.43</v>
      </c>
      <c r="E62" s="44">
        <v>0</v>
      </c>
      <c r="F62" s="45">
        <v>63398.79</v>
      </c>
      <c r="G62" s="44">
        <v>0</v>
      </c>
      <c r="H62" s="44">
        <v>0</v>
      </c>
      <c r="I62" s="44">
        <v>0</v>
      </c>
      <c r="J62" s="35">
        <f t="shared" si="21"/>
        <v>92063.22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1509.53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1509.53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50182.08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50182.08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1830.68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1830.68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-100359.44</v>
      </c>
      <c r="G66" s="44">
        <v>0</v>
      </c>
      <c r="H66" s="44">
        <v>0</v>
      </c>
      <c r="I66" s="44">
        <v>0</v>
      </c>
      <c r="J66" s="35">
        <f t="shared" si="21"/>
        <v>-100359.44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72276.58</v>
      </c>
      <c r="H67" s="45">
        <v>110215.22</v>
      </c>
      <c r="I67" s="44">
        <v>0</v>
      </c>
      <c r="J67" s="32">
        <f t="shared" si="21"/>
        <v>182491.8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186525.48</v>
      </c>
      <c r="H68" s="44">
        <v>0</v>
      </c>
      <c r="I68" s="44">
        <v>0</v>
      </c>
      <c r="J68" s="35">
        <f t="shared" si="21"/>
        <v>186525.48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161175.23</v>
      </c>
      <c r="J69" s="32">
        <f t="shared" si="21"/>
        <v>161175.23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121403.35</v>
      </c>
      <c r="J70" s="35">
        <f t="shared" si="21"/>
        <v>121403.35</v>
      </c>
    </row>
    <row r="71" spans="1:10" ht="17.25" customHeight="1">
      <c r="A71" s="41" t="s">
        <v>67</v>
      </c>
      <c r="B71" s="39">
        <v>373963.28</v>
      </c>
      <c r="C71" s="39">
        <v>192192.69</v>
      </c>
      <c r="D71" s="39">
        <v>685342.49</v>
      </c>
      <c r="E71" s="39">
        <v>1006871.9</v>
      </c>
      <c r="F71" s="39">
        <v>651774.75</v>
      </c>
      <c r="G71" s="39">
        <v>784249.17</v>
      </c>
      <c r="H71" s="39">
        <v>470639.73</v>
      </c>
      <c r="I71" s="39">
        <v>161619.83</v>
      </c>
      <c r="J71" s="39">
        <f>SUM(B71:I71)</f>
        <v>4326653.84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1.587558802806706</v>
      </c>
      <c r="C75" s="55">
        <v>1.5612211209929716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1.4763017308591924</v>
      </c>
      <c r="C76" s="55">
        <v>1.4512137835246297</v>
      </c>
      <c r="D76" s="55"/>
      <c r="E76" s="55">
        <v>1.54308478681455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1.4191759980252676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1.4944005358066212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1.8508380214193443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1.6891874705605276</v>
      </c>
      <c r="E80" s="55">
        <v>0</v>
      </c>
      <c r="F80" s="55">
        <v>1.510619501677601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1.488466244695998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1.486875311272204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1.4731900151860289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1.4563911330321424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1.4819867836420926</v>
      </c>
      <c r="H85" s="55">
        <v>1.6560661373679875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1.6217680460790798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1.8309821605943821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1.8964752762180765</v>
      </c>
      <c r="J88" s="39"/>
    </row>
    <row r="89" spans="1:10" ht="34.5" customHeight="1">
      <c r="A89" s="65" t="s">
        <v>93</v>
      </c>
      <c r="B89" s="66"/>
      <c r="C89" s="66"/>
      <c r="D89" s="66"/>
      <c r="E89" s="66"/>
      <c r="F89" s="66"/>
      <c r="G89" s="66"/>
      <c r="H89" s="66"/>
      <c r="I89" s="66"/>
      <c r="J89" s="66"/>
    </row>
    <row r="90" ht="15.75">
      <c r="A90" s="49" t="s">
        <v>94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2013-11-21T16:59:30Z</dcterms:modified>
  <cp:category/>
  <cp:version/>
  <cp:contentType/>
  <cp:contentStatus/>
</cp:coreProperties>
</file>