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<sst xmlns="http://schemas.openxmlformats.org/spreadsheetml/2006/main" count="95" uniqueCount="95">
  <si>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</si>
  <si>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</si>
  <si>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</si>
  <si>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</si>
  <si>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</si>
  <si>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</si>
  <si>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</si>
  <si>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</si>
  <si>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</si>
  <si>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</si>
  <si>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</si>
  <si>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</si>
  <si>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</si>
  <si>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</si>
  <si>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</si>
  <si>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</si>
  <si>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</si>
  <si>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</si>
  <si>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</si>
  <si>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</si>
  <si>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</si>
  <si>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</si>
  <si>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</si>
  <si>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</si>
  <si>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</si>
  <si>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</si>
  <si>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</si>
  <si>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</si>
  <si>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</si>
  <si>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</si>
  <si>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</si>
  <si>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</si>
  <si>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</si>
  <si>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</si>
  <si>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</si>
  <si>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</si>
  <si>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</si>
  <si>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</si>
  <si>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</si>
  <si>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</si>
  <si>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</si>
  <si>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</si>
  <si>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</si>
  <si>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</si>
  <si>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</si>
  <si>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</si>
  <si>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</si>
  <si>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</si>
  <si>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</si>
  <si>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</si>
  <si>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</si>
  <si>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</si>
  <si>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</si>
  <si>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</si>
  <si>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</si>
  <si>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</si>
  <si>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</si>
  <si>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</si>
  <si>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</si>
  <si>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</si>
  <si>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</si>
  <si>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</si>
  <si>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</si>
  <si>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</si>
  <si>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</si>
  <si>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</si>
  <si>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</si>
  <si>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</si>
  <si>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</si>
  <si>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</si>
  <si>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</si>
  <si>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</si>
  <si>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</si>
  <si>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</si>
  <si>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</si>
  <si>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</si>
  <si>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</si>
  <si>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</si>
  <si>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</si>
  <si>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</si>
  <si>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</si>
  <si>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</si>
  <si>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</si>
  <si>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</si>
  <si>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</si>
  <si>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</si>
  <si>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</si>
  <si>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</si>
  <si>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</si>
  <si>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</si>
  <si>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11/11/13 - VENCIMENTO 19/11/13</t>
  </si>
  <si>
    <t>7.3. Revisão de Remuneração pelo Transporte Coletivo (1)</t>
  </si>
  <si>
    <t>10. Tarifa de Remuneração Líquida Por Passageiro (2)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</si>
  <si>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</si>
  <si>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 Inclui, ainda, revisão de fatores de integração e de gratuidade de 01 a 10/11/13, todas as áreas e revisão de passageiros dias 21 e 22/10/13, 29.120 passageiros - área 05.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</si>
</sst>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91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91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9167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00" sqref="A100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90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529325</v>
      </c>
      <c r="C7" s="10">
        <f aca="true" t="shared" si="0" ref="C7:I7">C8+C16+C20</f>
        <v>413262</v>
      </c>
      <c r="D7" s="10">
        <f t="shared" si="0"/>
        <v>595028</v>
      </c>
      <c r="E7" s="10">
        <f t="shared" si="0"/>
        <v>741417</v>
      </c>
      <c r="F7" s="10">
        <f t="shared" si="0"/>
        <v>472984</v>
      </c>
      <c r="G7" s="10">
        <f t="shared" si="0"/>
        <v>754770</v>
      </c>
      <c r="H7" s="10">
        <f t="shared" si="0"/>
        <v>390202</v>
      </c>
      <c r="I7" s="10">
        <f t="shared" si="0"/>
        <v>270521</v>
      </c>
      <c r="J7" s="10">
        <f>+J8+J16+J20</f>
        <v>4167509</v>
      </c>
      <c r="L7" s="42"/>
    </row>
    <row r="8" spans="1:10" ht="15.75">
      <c r="A8" s="11" t="s">
        <v>22</v>
      </c>
      <c r="B8" s="12">
        <f>+B9+B12</f>
        <v>294679</v>
      </c>
      <c r="C8" s="12">
        <f>+C9+C12</f>
        <v>246478</v>
      </c>
      <c r="D8" s="12">
        <f aca="true" t="shared" si="1" ref="D8:I8">+D9+D12</f>
        <v>376003</v>
      </c>
      <c r="E8" s="12">
        <f t="shared" si="1"/>
        <v>438813</v>
      </c>
      <c r="F8" s="12">
        <f t="shared" si="1"/>
        <v>270043</v>
      </c>
      <c r="G8" s="12">
        <f t="shared" si="1"/>
        <v>438684</v>
      </c>
      <c r="H8" s="12">
        <f t="shared" si="1"/>
        <v>211304</v>
      </c>
      <c r="I8" s="12">
        <f t="shared" si="1"/>
        <v>163455</v>
      </c>
      <c r="J8" s="12">
        <f>SUM(B8:I8)</f>
        <v>2439459</v>
      </c>
    </row>
    <row r="9" spans="1:10" ht="15.75">
      <c r="A9" s="13" t="s">
        <v>23</v>
      </c>
      <c r="B9" s="14">
        <v>34282</v>
      </c>
      <c r="C9" s="14">
        <v>33713</v>
      </c>
      <c r="D9" s="14">
        <v>38433</v>
      </c>
      <c r="E9" s="14">
        <v>42229</v>
      </c>
      <c r="F9" s="14">
        <v>36167</v>
      </c>
      <c r="G9" s="14">
        <v>43192</v>
      </c>
      <c r="H9" s="14">
        <v>19860</v>
      </c>
      <c r="I9" s="14">
        <v>23284</v>
      </c>
      <c r="J9" s="12">
        <f aca="true" t="shared" si="2" ref="J9:J15">SUM(B9:I9)</f>
        <v>271160</v>
      </c>
    </row>
    <row r="10" spans="1:10" ht="15.75">
      <c r="A10" s="15" t="s">
        <v>24</v>
      </c>
      <c r="B10" s="14">
        <f>+B9-B11</f>
        <v>34282</v>
      </c>
      <c r="C10" s="14">
        <f aca="true" t="shared" si="3" ref="C10:I10">+C9-C11</f>
        <v>33713</v>
      </c>
      <c r="D10" s="14">
        <f t="shared" si="3"/>
        <v>38433</v>
      </c>
      <c r="E10" s="14">
        <f t="shared" si="3"/>
        <v>42229</v>
      </c>
      <c r="F10" s="14">
        <f t="shared" si="3"/>
        <v>36167</v>
      </c>
      <c r="G10" s="14">
        <f t="shared" si="3"/>
        <v>43192</v>
      </c>
      <c r="H10" s="14">
        <f t="shared" si="3"/>
        <v>19860</v>
      </c>
      <c r="I10" s="14">
        <f t="shared" si="3"/>
        <v>23284</v>
      </c>
      <c r="J10" s="12">
        <f t="shared" si="2"/>
        <v>271160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260397</v>
      </c>
      <c r="C12" s="14">
        <f aca="true" t="shared" si="4" ref="C12:I12">C13+C14+C15</f>
        <v>212765</v>
      </c>
      <c r="D12" s="14">
        <f t="shared" si="4"/>
        <v>337570</v>
      </c>
      <c r="E12" s="14">
        <f t="shared" si="4"/>
        <v>396584</v>
      </c>
      <c r="F12" s="14">
        <f t="shared" si="4"/>
        <v>233876</v>
      </c>
      <c r="G12" s="14">
        <f t="shared" si="4"/>
        <v>395492</v>
      </c>
      <c r="H12" s="14">
        <f t="shared" si="4"/>
        <v>191444</v>
      </c>
      <c r="I12" s="14">
        <f t="shared" si="4"/>
        <v>140171</v>
      </c>
      <c r="J12" s="12">
        <f t="shared" si="2"/>
        <v>2168299</v>
      </c>
    </row>
    <row r="13" spans="1:10" ht="15.75">
      <c r="A13" s="15" t="s">
        <v>27</v>
      </c>
      <c r="B13" s="14">
        <v>102335</v>
      </c>
      <c r="C13" s="14">
        <v>85405</v>
      </c>
      <c r="D13" s="14">
        <v>136995</v>
      </c>
      <c r="E13" s="14">
        <v>160078</v>
      </c>
      <c r="F13" s="14">
        <v>100087</v>
      </c>
      <c r="G13" s="14">
        <v>166598</v>
      </c>
      <c r="H13" s="14">
        <v>79139</v>
      </c>
      <c r="I13" s="14">
        <v>58410</v>
      </c>
      <c r="J13" s="12">
        <f t="shared" si="2"/>
        <v>889047</v>
      </c>
    </row>
    <row r="14" spans="1:10" ht="15.75">
      <c r="A14" s="15" t="s">
        <v>28</v>
      </c>
      <c r="B14" s="14">
        <v>113425</v>
      </c>
      <c r="C14" s="14">
        <v>87033</v>
      </c>
      <c r="D14" s="14">
        <v>146881</v>
      </c>
      <c r="E14" s="14">
        <v>167270</v>
      </c>
      <c r="F14" s="14">
        <v>95495</v>
      </c>
      <c r="G14" s="14">
        <v>167139</v>
      </c>
      <c r="H14" s="14">
        <v>81730</v>
      </c>
      <c r="I14" s="14">
        <v>62155</v>
      </c>
      <c r="J14" s="12">
        <f t="shared" si="2"/>
        <v>921128</v>
      </c>
    </row>
    <row r="15" spans="1:10" ht="15.75">
      <c r="A15" s="15" t="s">
        <v>29</v>
      </c>
      <c r="B15" s="14">
        <v>44637</v>
      </c>
      <c r="C15" s="14">
        <v>40327</v>
      </c>
      <c r="D15" s="14">
        <v>53694</v>
      </c>
      <c r="E15" s="14">
        <v>69236</v>
      </c>
      <c r="F15" s="14">
        <v>38294</v>
      </c>
      <c r="G15" s="14">
        <v>61755</v>
      </c>
      <c r="H15" s="14">
        <v>30575</v>
      </c>
      <c r="I15" s="14">
        <v>19606</v>
      </c>
      <c r="J15" s="12">
        <f t="shared" si="2"/>
        <v>358124</v>
      </c>
    </row>
    <row r="16" spans="1:10" ht="15.75">
      <c r="A16" s="17" t="s">
        <v>30</v>
      </c>
      <c r="B16" s="18">
        <f>B17+B18+B19</f>
        <v>179532</v>
      </c>
      <c r="C16" s="18">
        <f aca="true" t="shared" si="5" ref="C16:I16">C17+C18+C19</f>
        <v>119784</v>
      </c>
      <c r="D16" s="18">
        <f t="shared" si="5"/>
        <v>146730</v>
      </c>
      <c r="E16" s="18">
        <f t="shared" si="5"/>
        <v>206884</v>
      </c>
      <c r="F16" s="18">
        <f t="shared" si="5"/>
        <v>145768</v>
      </c>
      <c r="G16" s="18">
        <f t="shared" si="5"/>
        <v>241608</v>
      </c>
      <c r="H16" s="18">
        <f t="shared" si="5"/>
        <v>146225</v>
      </c>
      <c r="I16" s="18">
        <f t="shared" si="5"/>
        <v>89497</v>
      </c>
      <c r="J16" s="12">
        <f aca="true" t="shared" si="6" ref="J16:J22">SUM(B16:I16)</f>
        <v>1276028</v>
      </c>
    </row>
    <row r="17" spans="1:10" ht="18.75" customHeight="1">
      <c r="A17" s="13" t="s">
        <v>31</v>
      </c>
      <c r="B17" s="14">
        <v>80270</v>
      </c>
      <c r="C17" s="14">
        <v>57143</v>
      </c>
      <c r="D17" s="14">
        <v>70143</v>
      </c>
      <c r="E17" s="14">
        <v>96510</v>
      </c>
      <c r="F17" s="14">
        <v>72922</v>
      </c>
      <c r="G17" s="14">
        <v>117227</v>
      </c>
      <c r="H17" s="14">
        <v>69411</v>
      </c>
      <c r="I17" s="14">
        <v>43228</v>
      </c>
      <c r="J17" s="12">
        <f t="shared" si="6"/>
        <v>606854</v>
      </c>
    </row>
    <row r="18" spans="1:10" ht="18.75" customHeight="1">
      <c r="A18" s="13" t="s">
        <v>32</v>
      </c>
      <c r="B18" s="14">
        <v>72888</v>
      </c>
      <c r="C18" s="14">
        <v>43587</v>
      </c>
      <c r="D18" s="14">
        <v>54971</v>
      </c>
      <c r="E18" s="14">
        <v>77202</v>
      </c>
      <c r="F18" s="14">
        <v>53220</v>
      </c>
      <c r="G18" s="14">
        <v>90937</v>
      </c>
      <c r="H18" s="14">
        <v>57723</v>
      </c>
      <c r="I18" s="14">
        <v>35989</v>
      </c>
      <c r="J18" s="12">
        <f t="shared" si="6"/>
        <v>486517</v>
      </c>
    </row>
    <row r="19" spans="1:10" ht="18.75" customHeight="1">
      <c r="A19" s="13" t="s">
        <v>33</v>
      </c>
      <c r="B19" s="14">
        <v>26374</v>
      </c>
      <c r="C19" s="14">
        <v>19054</v>
      </c>
      <c r="D19" s="14">
        <v>21616</v>
      </c>
      <c r="E19" s="14">
        <v>33172</v>
      </c>
      <c r="F19" s="14">
        <v>19626</v>
      </c>
      <c r="G19" s="14">
        <v>33444</v>
      </c>
      <c r="H19" s="14">
        <v>19091</v>
      </c>
      <c r="I19" s="14">
        <v>10280</v>
      </c>
      <c r="J19" s="12">
        <f t="shared" si="6"/>
        <v>182657</v>
      </c>
    </row>
    <row r="20" spans="1:10" ht="18.75" customHeight="1">
      <c r="A20" s="17" t="s">
        <v>34</v>
      </c>
      <c r="B20" s="14">
        <f>B21+B22</f>
        <v>55114</v>
      </c>
      <c r="C20" s="14">
        <f aca="true" t="shared" si="7" ref="C20:I20">C21+C22</f>
        <v>47000</v>
      </c>
      <c r="D20" s="14">
        <f t="shared" si="7"/>
        <v>72295</v>
      </c>
      <c r="E20" s="14">
        <f t="shared" si="7"/>
        <v>95720</v>
      </c>
      <c r="F20" s="14">
        <f t="shared" si="7"/>
        <v>57173</v>
      </c>
      <c r="G20" s="14">
        <f t="shared" si="7"/>
        <v>74478</v>
      </c>
      <c r="H20" s="14">
        <f t="shared" si="7"/>
        <v>32673</v>
      </c>
      <c r="I20" s="14">
        <f t="shared" si="7"/>
        <v>17569</v>
      </c>
      <c r="J20" s="12">
        <f t="shared" si="6"/>
        <v>452022</v>
      </c>
    </row>
    <row r="21" spans="1:10" ht="18.75" customHeight="1">
      <c r="A21" s="13" t="s">
        <v>35</v>
      </c>
      <c r="B21" s="14">
        <v>35273</v>
      </c>
      <c r="C21" s="14">
        <v>30080</v>
      </c>
      <c r="D21" s="14">
        <v>46269</v>
      </c>
      <c r="E21" s="14">
        <v>61261</v>
      </c>
      <c r="F21" s="14">
        <v>36591</v>
      </c>
      <c r="G21" s="14">
        <v>47666</v>
      </c>
      <c r="H21" s="14">
        <v>20911</v>
      </c>
      <c r="I21" s="14">
        <v>11244</v>
      </c>
      <c r="J21" s="12">
        <f t="shared" si="6"/>
        <v>289295</v>
      </c>
    </row>
    <row r="22" spans="1:10" ht="18.75" customHeight="1">
      <c r="A22" s="13" t="s">
        <v>36</v>
      </c>
      <c r="B22" s="14">
        <v>19841</v>
      </c>
      <c r="C22" s="14">
        <v>16920</v>
      </c>
      <c r="D22" s="14">
        <v>26026</v>
      </c>
      <c r="E22" s="14">
        <v>34459</v>
      </c>
      <c r="F22" s="14">
        <v>20582</v>
      </c>
      <c r="G22" s="14">
        <v>26812</v>
      </c>
      <c r="H22" s="14">
        <v>11762</v>
      </c>
      <c r="I22" s="14">
        <v>6325</v>
      </c>
      <c r="J22" s="12">
        <f t="shared" si="6"/>
        <v>162727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0.9722</v>
      </c>
      <c r="C25" s="22">
        <v>0.9859</v>
      </c>
      <c r="D25" s="22">
        <v>1</v>
      </c>
      <c r="E25" s="22">
        <v>0.9986</v>
      </c>
      <c r="F25" s="22">
        <v>1</v>
      </c>
      <c r="G25" s="22">
        <v>1</v>
      </c>
      <c r="H25" s="22">
        <v>0.9383</v>
      </c>
      <c r="I25" s="22">
        <v>0.9836</v>
      </c>
      <c r="J25" s="21"/>
    </row>
    <row r="26" spans="1:10" ht="18.75" customHeight="1">
      <c r="A26" s="17" t="s">
        <v>38</v>
      </c>
      <c r="B26" s="23">
        <v>0.8322</v>
      </c>
      <c r="C26" s="23">
        <v>0.7883</v>
      </c>
      <c r="D26" s="23">
        <v>0.8038</v>
      </c>
      <c r="E26" s="23">
        <v>0.8039</v>
      </c>
      <c r="F26" s="23">
        <v>0.7517</v>
      </c>
      <c r="G26" s="23">
        <v>0.7323</v>
      </c>
      <c r="H26" s="23">
        <v>0.6416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0.9576230198838142</v>
      </c>
      <c r="C28" s="23">
        <f aca="true" t="shared" si="8" ref="C28:I28">(((+C$8+C$16)*C$25)+(C$20*C$26))/C$7</f>
        <v>0.9634270893525172</v>
      </c>
      <c r="D28" s="23">
        <f t="shared" si="8"/>
        <v>0.9761619974186089</v>
      </c>
      <c r="E28" s="23">
        <f t="shared" si="8"/>
        <v>0.9734634250361132</v>
      </c>
      <c r="F28" s="23">
        <f t="shared" si="8"/>
        <v>0.9699861815621671</v>
      </c>
      <c r="G28" s="23">
        <f t="shared" si="8"/>
        <v>0.9735843229063158</v>
      </c>
      <c r="H28" s="23">
        <f t="shared" si="8"/>
        <v>0.9134562547090994</v>
      </c>
      <c r="I28" s="23">
        <f t="shared" si="8"/>
        <v>0.9751311654178418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1.498105452306239</v>
      </c>
      <c r="C31" s="26">
        <f aca="true" t="shared" si="9" ref="C31:I31">C28*C30</f>
        <v>1.481943548842042</v>
      </c>
      <c r="D31" s="26">
        <f t="shared" si="9"/>
        <v>1.5169557439885182</v>
      </c>
      <c r="E31" s="26">
        <f t="shared" si="9"/>
        <v>1.511983391766091</v>
      </c>
      <c r="F31" s="26">
        <f t="shared" si="9"/>
        <v>1.4662311120493718</v>
      </c>
      <c r="G31" s="26">
        <f t="shared" si="9"/>
        <v>1.5425470012127669</v>
      </c>
      <c r="H31" s="26">
        <f t="shared" si="9"/>
        <v>1.658471176049841</v>
      </c>
      <c r="I31" s="26">
        <f t="shared" si="9"/>
        <v>1.8727394031849653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792984.67</v>
      </c>
      <c r="C37" s="29">
        <f aca="true" t="shared" si="12" ref="C37:I37">+C38+C39</f>
        <v>612430.95</v>
      </c>
      <c r="D37" s="29">
        <f t="shared" si="12"/>
        <v>902631.14</v>
      </c>
      <c r="E37" s="29">
        <f t="shared" si="12"/>
        <v>1121010.19</v>
      </c>
      <c r="F37" s="29">
        <f t="shared" si="12"/>
        <v>693503.86</v>
      </c>
      <c r="G37" s="29">
        <f t="shared" si="12"/>
        <v>1164268.2</v>
      </c>
      <c r="H37" s="29">
        <f t="shared" si="12"/>
        <v>647138.77</v>
      </c>
      <c r="I37" s="29">
        <f t="shared" si="12"/>
        <v>506615.34</v>
      </c>
      <c r="J37" s="29">
        <f t="shared" si="11"/>
        <v>6440583.119999999</v>
      </c>
      <c r="L37" s="43"/>
      <c r="M37" s="43"/>
    </row>
    <row r="38" spans="1:10" ht="15.75">
      <c r="A38" s="17" t="s">
        <v>73</v>
      </c>
      <c r="B38" s="30">
        <f>ROUND(+B7*B31,2)</f>
        <v>792984.67</v>
      </c>
      <c r="C38" s="30">
        <f aca="true" t="shared" si="13" ref="C38:I38">ROUND(+C7*C31,2)</f>
        <v>612430.95</v>
      </c>
      <c r="D38" s="30">
        <f t="shared" si="13"/>
        <v>902631.14</v>
      </c>
      <c r="E38" s="30">
        <f t="shared" si="13"/>
        <v>1121010.19</v>
      </c>
      <c r="F38" s="30">
        <f t="shared" si="13"/>
        <v>693503.86</v>
      </c>
      <c r="G38" s="30">
        <f t="shared" si="13"/>
        <v>1164268.2</v>
      </c>
      <c r="H38" s="30">
        <f t="shared" si="13"/>
        <v>647138.77</v>
      </c>
      <c r="I38" s="30">
        <f t="shared" si="13"/>
        <v>506615.34</v>
      </c>
      <c r="J38" s="30">
        <f>SUM(B38:I38)</f>
        <v>6440583.119999999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-119274.54000000001</v>
      </c>
      <c r="C41" s="31">
        <f t="shared" si="15"/>
        <v>-121813.71</v>
      </c>
      <c r="D41" s="31">
        <f t="shared" si="15"/>
        <v>-115210.35</v>
      </c>
      <c r="E41" s="31">
        <f t="shared" si="15"/>
        <v>-159089.94</v>
      </c>
      <c r="F41" s="31">
        <f t="shared" si="15"/>
        <v>-67239.42</v>
      </c>
      <c r="G41" s="31">
        <f t="shared" si="15"/>
        <v>-175849.75999999998</v>
      </c>
      <c r="H41" s="31">
        <f t="shared" si="15"/>
        <v>-82380.85</v>
      </c>
      <c r="I41" s="31">
        <f t="shared" si="15"/>
        <v>-75703.24</v>
      </c>
      <c r="J41" s="31">
        <f t="shared" si="15"/>
        <v>-916561.8100000002</v>
      </c>
      <c r="L41" s="43"/>
    </row>
    <row r="42" spans="1:12" ht="15.75">
      <c r="A42" s="17" t="s">
        <v>44</v>
      </c>
      <c r="B42" s="32">
        <f>B43+B44</f>
        <v>-102846</v>
      </c>
      <c r="C42" s="32">
        <f aca="true" t="shared" si="16" ref="C42:I42">C43+C44</f>
        <v>-101139</v>
      </c>
      <c r="D42" s="32">
        <f t="shared" si="16"/>
        <v>-115299</v>
      </c>
      <c r="E42" s="32">
        <f t="shared" si="16"/>
        <v>-126687</v>
      </c>
      <c r="F42" s="32">
        <f t="shared" si="16"/>
        <v>-108501</v>
      </c>
      <c r="G42" s="32">
        <f t="shared" si="16"/>
        <v>-129576</v>
      </c>
      <c r="H42" s="32">
        <f t="shared" si="16"/>
        <v>-59580</v>
      </c>
      <c r="I42" s="32">
        <f t="shared" si="16"/>
        <v>-69852</v>
      </c>
      <c r="J42" s="31">
        <f t="shared" si="11"/>
        <v>-813480</v>
      </c>
      <c r="L42" s="50"/>
    </row>
    <row r="43" spans="1:12" ht="15.75">
      <c r="A43" s="13" t="s">
        <v>69</v>
      </c>
      <c r="B43" s="20">
        <f aca="true" t="shared" si="17" ref="B43:I43">ROUND(-B9*$D$3,2)</f>
        <v>-102846</v>
      </c>
      <c r="C43" s="20">
        <f t="shared" si="17"/>
        <v>-101139</v>
      </c>
      <c r="D43" s="20">
        <f t="shared" si="17"/>
        <v>-115299</v>
      </c>
      <c r="E43" s="20">
        <f t="shared" si="17"/>
        <v>-126687</v>
      </c>
      <c r="F43" s="20">
        <f t="shared" si="17"/>
        <v>-108501</v>
      </c>
      <c r="G43" s="20">
        <f t="shared" si="17"/>
        <v>-129576</v>
      </c>
      <c r="H43" s="20">
        <f t="shared" si="17"/>
        <v>-59580</v>
      </c>
      <c r="I43" s="20">
        <f t="shared" si="17"/>
        <v>-69852</v>
      </c>
      <c r="J43" s="57">
        <f t="shared" si="11"/>
        <v>-813480</v>
      </c>
      <c r="L43" s="50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50"/>
    </row>
    <row r="45" spans="1:12" ht="15.75">
      <c r="A45" s="17" t="s">
        <v>45</v>
      </c>
      <c r="B45" s="32">
        <f aca="true" t="shared" si="19" ref="B45:J45">SUM(B46:B50)</f>
        <v>-36328.33</v>
      </c>
      <c r="C45" s="32">
        <f t="shared" si="19"/>
        <v>-39684.1</v>
      </c>
      <c r="D45" s="32">
        <f t="shared" si="19"/>
        <v>-21187.25</v>
      </c>
      <c r="E45" s="32">
        <f t="shared" si="19"/>
        <v>-43490.38</v>
      </c>
      <c r="F45" s="32">
        <f t="shared" si="19"/>
        <v>-11687.92</v>
      </c>
      <c r="G45" s="32">
        <f t="shared" si="19"/>
        <v>-72521.67</v>
      </c>
      <c r="H45" s="32">
        <f t="shared" si="19"/>
        <v>-46238.01</v>
      </c>
      <c r="I45" s="32">
        <f t="shared" si="19"/>
        <v>-14820</v>
      </c>
      <c r="J45" s="32">
        <f t="shared" si="19"/>
        <v>-285957.66000000003</v>
      </c>
      <c r="L45" s="50"/>
    </row>
    <row r="46" spans="1:10" ht="15.75">
      <c r="A46" s="13" t="s">
        <v>62</v>
      </c>
      <c r="B46" s="27">
        <v>-36328.33</v>
      </c>
      <c r="C46" s="27">
        <v>-39684.1</v>
      </c>
      <c r="D46" s="27">
        <v>-21187.25</v>
      </c>
      <c r="E46" s="27">
        <v>-43490.38</v>
      </c>
      <c r="F46" s="27">
        <v>-11687.92</v>
      </c>
      <c r="G46" s="27">
        <v>-72521.67</v>
      </c>
      <c r="H46" s="27">
        <v>-46238.01</v>
      </c>
      <c r="I46" s="27">
        <v>-14820</v>
      </c>
      <c r="J46" s="27">
        <f t="shared" si="11"/>
        <v>-285957.66000000003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91</v>
      </c>
      <c r="B51" s="33">
        <v>19899.79</v>
      </c>
      <c r="C51" s="33">
        <v>19009.39</v>
      </c>
      <c r="D51" s="33">
        <v>21275.9</v>
      </c>
      <c r="E51" s="33">
        <v>11087.44</v>
      </c>
      <c r="F51" s="33">
        <v>52949.5</v>
      </c>
      <c r="G51" s="33">
        <v>26247.91</v>
      </c>
      <c r="H51" s="33">
        <v>23437.16</v>
      </c>
      <c r="I51" s="33">
        <v>8968.76</v>
      </c>
      <c r="J51" s="27">
        <f t="shared" si="11"/>
        <v>182875.85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673710.13</v>
      </c>
      <c r="C53" s="35">
        <f t="shared" si="20"/>
        <v>490617.23999999993</v>
      </c>
      <c r="D53" s="35">
        <f t="shared" si="20"/>
        <v>787420.79</v>
      </c>
      <c r="E53" s="35">
        <f t="shared" si="20"/>
        <v>961920.25</v>
      </c>
      <c r="F53" s="35">
        <f t="shared" si="20"/>
        <v>626264.44</v>
      </c>
      <c r="G53" s="35">
        <f t="shared" si="20"/>
        <v>988418.44</v>
      </c>
      <c r="H53" s="35">
        <f t="shared" si="20"/>
        <v>564757.92</v>
      </c>
      <c r="I53" s="35">
        <f t="shared" si="20"/>
        <v>430912.10000000003</v>
      </c>
      <c r="J53" s="35">
        <f>SUM(B53:I53)</f>
        <v>5524021.31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5524021.3100000005</v>
      </c>
      <c r="L56" s="43"/>
    </row>
    <row r="57" spans="1:10" ht="17.25" customHeight="1">
      <c r="A57" s="17" t="s">
        <v>48</v>
      </c>
      <c r="B57" s="45">
        <v>84649</v>
      </c>
      <c r="C57" s="45">
        <v>101350.59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185999.59</v>
      </c>
    </row>
    <row r="58" spans="1:10" ht="17.25" customHeight="1">
      <c r="A58" s="17" t="s">
        <v>54</v>
      </c>
      <c r="B58" s="45">
        <v>215097.85</v>
      </c>
      <c r="C58" s="45">
        <v>197073.98</v>
      </c>
      <c r="D58" s="44">
        <v>0</v>
      </c>
      <c r="E58" s="45">
        <v>-44744.58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367427.25</v>
      </c>
    </row>
    <row r="59" spans="1:10" ht="17.25" customHeight="1">
      <c r="A59" s="17" t="s">
        <v>55</v>
      </c>
      <c r="B59" s="44">
        <v>0</v>
      </c>
      <c r="C59" s="44">
        <v>0</v>
      </c>
      <c r="D59" s="45">
        <v>-43663.3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5">
        <f t="shared" si="21"/>
        <v>-43663.3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102045.34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102045.34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18231.56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18231.56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25464.7</v>
      </c>
      <c r="E62" s="44">
        <v>0</v>
      </c>
      <c r="F62" s="45">
        <v>56421.57</v>
      </c>
      <c r="G62" s="44">
        <v>0</v>
      </c>
      <c r="H62" s="44">
        <v>0</v>
      </c>
      <c r="I62" s="44">
        <v>0</v>
      </c>
      <c r="J62" s="35">
        <f t="shared" si="21"/>
        <v>81886.27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-42679.45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-42679.45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39379.47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39379.47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3092.92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3092.92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-81931.89</v>
      </c>
      <c r="G66" s="44">
        <v>0</v>
      </c>
      <c r="H66" s="44">
        <v>0</v>
      </c>
      <c r="I66" s="44">
        <v>0</v>
      </c>
      <c r="J66" s="35">
        <f t="shared" si="21"/>
        <v>-81931.89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43447.67</v>
      </c>
      <c r="H67" s="45">
        <v>94118.17</v>
      </c>
      <c r="I67" s="44">
        <v>0</v>
      </c>
      <c r="J67" s="32">
        <f t="shared" si="21"/>
        <v>137565.84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160721.6</v>
      </c>
      <c r="H68" s="44">
        <v>0</v>
      </c>
      <c r="I68" s="44">
        <v>0</v>
      </c>
      <c r="J68" s="35">
        <f t="shared" si="21"/>
        <v>160721.6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155076.07</v>
      </c>
      <c r="J69" s="32">
        <f t="shared" si="21"/>
        <v>155076.07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114216.19</v>
      </c>
      <c r="J70" s="35">
        <f t="shared" si="21"/>
        <v>114216.19</v>
      </c>
    </row>
    <row r="71" spans="1:10" ht="17.25" customHeight="1">
      <c r="A71" s="41" t="s">
        <v>67</v>
      </c>
      <c r="B71" s="39">
        <v>373963.27</v>
      </c>
      <c r="C71" s="39">
        <v>192192.67</v>
      </c>
      <c r="D71" s="39">
        <v>685342.51</v>
      </c>
      <c r="E71" s="39">
        <v>1006871.9</v>
      </c>
      <c r="F71" s="39">
        <v>651774.76</v>
      </c>
      <c r="G71" s="39">
        <v>784249.17</v>
      </c>
      <c r="H71" s="39">
        <v>470639.74</v>
      </c>
      <c r="I71" s="39">
        <v>161619.83</v>
      </c>
      <c r="J71" s="39">
        <f>SUM(B71:I71)</f>
        <v>4326653.850000001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1.5895106486750123</v>
      </c>
      <c r="C75" s="55">
        <v>1.559572359866151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1.477229252580011</v>
      </c>
      <c r="C76" s="55">
        <v>1.4518846086711334</v>
      </c>
      <c r="D76" s="55"/>
      <c r="E76" s="55">
        <v>1.5436399968703545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1.420487394545209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1.492654835720904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1.8352754748958406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1.6818211464598884</v>
      </c>
      <c r="E80" s="55">
        <v>0</v>
      </c>
      <c r="F80" s="55">
        <v>1.5124564825198694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1.4897342385807457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1.487100602183712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1.4739210549684754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1.4565312522381495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1.4832209500207283</v>
      </c>
      <c r="H85" s="55">
        <v>1.6584711508398213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1.6239559793694547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1.8314913488895816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1.8967248938931567</v>
      </c>
      <c r="J88" s="39"/>
    </row>
    <row r="89" spans="1:10" ht="43.5" customHeight="1">
      <c r="A89" s="65" t="s">
        <v>94</v>
      </c>
      <c r="B89" s="66"/>
      <c r="C89" s="66"/>
      <c r="D89" s="66"/>
      <c r="E89" s="66"/>
      <c r="F89" s="66"/>
      <c r="G89" s="66"/>
      <c r="H89" s="66"/>
      <c r="I89" s="66"/>
      <c r="J89" s="66"/>
    </row>
    <row r="90" ht="24.75" customHeight="1">
      <c r="A90" s="49" t="s">
        <v>93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2013-11-18T18:38:55Z</dcterms:modified>
  <cp:category/>
  <cp:version/>
  <cp:contentType/>
  <cp:contentStatus/>
</cp:coreProperties>
</file>