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<sst xmlns="http://schemas.openxmlformats.org/spreadsheetml/2006/main" count="95" uniqueCount="95">
  <si>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</si>
  <si>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</si>
  <si>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</si>
  <si>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</si>
  <si>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</si>
  <si>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</si>
  <si>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</si>
  <si>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</si>
  <si>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</si>
  <si>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</si>
  <si>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</si>
  <si>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</si>
  <si>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</si>
  <si>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</si>
  <si>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</si>
  <si>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</si>
  <si>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</si>
  <si>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</si>
  <si>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</si>
  <si>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</si>
  <si>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</si>
  <si>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</si>
  <si>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</si>
  <si>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</si>
  <si>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</si>
  <si>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</si>
  <si>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</si>
  <si>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</si>
  <si>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</si>
  <si>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</si>
  <si>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</si>
  <si>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</si>
  <si>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</si>
  <si>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</si>
  <si>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</si>
  <si>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</si>
  <si>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</si>
  <si>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</si>
  <si>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</si>
  <si>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</si>
  <si>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</si>
  <si>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</si>
  <si>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</si>
  <si>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</si>
  <si>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</si>
  <si>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</si>
  <si>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</si>
  <si>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</si>
  <si>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</si>
  <si>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</si>
  <si>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</si>
  <si>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</si>
  <si>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</si>
  <si>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</si>
  <si>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</si>
  <si>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</si>
  <si>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</si>
  <si>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</si>
  <si>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</si>
  <si>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</si>
  <si>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</si>
  <si>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</si>
  <si>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</si>
  <si>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</si>
  <si>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</si>
  <si>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</si>
  <si>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</si>
  <si>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</si>
  <si>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</si>
  <si>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</si>
  <si>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</si>
  <si>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</si>
  <si>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</si>
  <si>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</si>
  <si>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</si>
  <si>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</si>
  <si>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</si>
  <si>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</si>
  <si>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</si>
  <si>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</si>
  <si>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</si>
  <si>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</si>
  <si>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</si>
  <si>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</si>
  <si>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</si>
  <si>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</si>
  <si>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</si>
  <si>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</si>
  <si>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5. Remuneração Mensal de AVL (5.2)</t>
  </si>
  <si>
    <t>7. Acertos Financeiros (7.1. + 7.2. + 7.3.)</t>
  </si>
  <si>
    <t>OPERAÇÃO 07/11/13 - VENCIMENTO 14/11/13</t>
  </si>
  <si>
    <t>Nota: (1) Revisão da tarifa de remuneração em função da desoneração da folha de pagamento do período de 01/01 a 30/09/13 (estimado  -1,14% x realizado -0,48%), e do reajuste contratual pela cesta de índices do período de 01/07 a 30/09/13 (estimado 10,16% x realizado 9,84%) - Parcelamento em 57 dias úteis, período de 08/10/13 a 30/12/13.
Obs.: Ressaltamos que desde 31/05/13 está sendo aplicada a desoneração do PIS/COFINS (-3,65%).</t>
  </si>
  <si>
    <t xml:space="preserve">              (2) Tarifa de remuneração líquida de cada cooperativa considerando a aplicação dos fatores de integração e de gratuidade e, também, reequilibrio interno estabelecido e informado pelo consórcio.</t>
  </si>
  <si>
    <t>7.3. Revisão de Remuneração pelo Transporte Coletivo (1)</t>
  </si>
  <si>
    <t>10. Tarifa de Remuneração Líquida Por Passageiro (2)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</si>
</sst>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NumberFormat="1" applyFont="1" applyFill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164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164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164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0" t="s">
        <v>16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1">
      <c r="A2" s="61" t="s">
        <v>90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2" t="s">
        <v>18</v>
      </c>
      <c r="B4" s="62" t="s">
        <v>19</v>
      </c>
      <c r="C4" s="62"/>
      <c r="D4" s="62"/>
      <c r="E4" s="62"/>
      <c r="F4" s="62"/>
      <c r="G4" s="62"/>
      <c r="H4" s="62"/>
      <c r="I4" s="62"/>
      <c r="J4" s="63" t="s">
        <v>20</v>
      </c>
    </row>
    <row r="5" spans="1:10" ht="38.25">
      <c r="A5" s="62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2"/>
    </row>
    <row r="6" spans="1:10" ht="15.75">
      <c r="A6" s="6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2"/>
    </row>
    <row r="7" spans="1:12" ht="15.75">
      <c r="A7" s="9" t="s">
        <v>21</v>
      </c>
      <c r="B7" s="10">
        <f>B8+B16+B20</f>
        <v>539789</v>
      </c>
      <c r="C7" s="10">
        <f aca="true" t="shared" si="0" ref="C7:I7">C8+C16+C20</f>
        <v>427564</v>
      </c>
      <c r="D7" s="10">
        <f t="shared" si="0"/>
        <v>617960</v>
      </c>
      <c r="E7" s="10">
        <f t="shared" si="0"/>
        <v>776850</v>
      </c>
      <c r="F7" s="10">
        <f t="shared" si="0"/>
        <v>479167</v>
      </c>
      <c r="G7" s="10">
        <f t="shared" si="0"/>
        <v>762884</v>
      </c>
      <c r="H7" s="10">
        <f t="shared" si="0"/>
        <v>392255</v>
      </c>
      <c r="I7" s="10">
        <f t="shared" si="0"/>
        <v>270892</v>
      </c>
      <c r="J7" s="10">
        <f>+J8+J16+J20</f>
        <v>4267361</v>
      </c>
      <c r="L7" s="42"/>
    </row>
    <row r="8" spans="1:10" ht="15.75">
      <c r="A8" s="11" t="s">
        <v>22</v>
      </c>
      <c r="B8" s="12">
        <f>+B9+B12</f>
        <v>300969</v>
      </c>
      <c r="C8" s="12">
        <f>+C9+C12</f>
        <v>255388</v>
      </c>
      <c r="D8" s="12">
        <f aca="true" t="shared" si="1" ref="D8:I8">+D9+D12</f>
        <v>390280</v>
      </c>
      <c r="E8" s="12">
        <f t="shared" si="1"/>
        <v>457511</v>
      </c>
      <c r="F8" s="12">
        <f t="shared" si="1"/>
        <v>274395</v>
      </c>
      <c r="G8" s="12">
        <f t="shared" si="1"/>
        <v>443327</v>
      </c>
      <c r="H8" s="12">
        <f t="shared" si="1"/>
        <v>211691</v>
      </c>
      <c r="I8" s="12">
        <f t="shared" si="1"/>
        <v>163455</v>
      </c>
      <c r="J8" s="12">
        <f>SUM(B8:I8)</f>
        <v>2497016</v>
      </c>
    </row>
    <row r="9" spans="1:10" ht="15.75">
      <c r="A9" s="13" t="s">
        <v>23</v>
      </c>
      <c r="B9" s="14">
        <v>32719</v>
      </c>
      <c r="C9" s="14">
        <v>32750</v>
      </c>
      <c r="D9" s="14">
        <v>35229</v>
      </c>
      <c r="E9" s="14">
        <v>39562</v>
      </c>
      <c r="F9" s="14">
        <v>34464</v>
      </c>
      <c r="G9" s="14">
        <v>40147</v>
      </c>
      <c r="H9" s="14">
        <v>17991</v>
      </c>
      <c r="I9" s="14">
        <v>21840</v>
      </c>
      <c r="J9" s="12">
        <f aca="true" t="shared" si="2" ref="J9:J15">SUM(B9:I9)</f>
        <v>254702</v>
      </c>
    </row>
    <row r="10" spans="1:10" ht="15.75">
      <c r="A10" s="15" t="s">
        <v>24</v>
      </c>
      <c r="B10" s="14">
        <f>+B9-B11</f>
        <v>32719</v>
      </c>
      <c r="C10" s="14">
        <f aca="true" t="shared" si="3" ref="C10:I10">+C9-C11</f>
        <v>32750</v>
      </c>
      <c r="D10" s="14">
        <f t="shared" si="3"/>
        <v>30496</v>
      </c>
      <c r="E10" s="14">
        <f t="shared" si="3"/>
        <v>39562</v>
      </c>
      <c r="F10" s="14">
        <f t="shared" si="3"/>
        <v>33740</v>
      </c>
      <c r="G10" s="14">
        <f t="shared" si="3"/>
        <v>38032</v>
      </c>
      <c r="H10" s="14">
        <f t="shared" si="3"/>
        <v>17197</v>
      </c>
      <c r="I10" s="14">
        <f t="shared" si="3"/>
        <v>21840</v>
      </c>
      <c r="J10" s="12">
        <f t="shared" si="2"/>
        <v>246336</v>
      </c>
    </row>
    <row r="11" spans="1:10" ht="15.75">
      <c r="A11" s="15" t="s">
        <v>25</v>
      </c>
      <c r="B11" s="14">
        <v>0</v>
      </c>
      <c r="C11" s="14">
        <v>0</v>
      </c>
      <c r="D11" s="14">
        <v>4733</v>
      </c>
      <c r="E11" s="14">
        <v>0</v>
      </c>
      <c r="F11" s="14">
        <v>724</v>
      </c>
      <c r="G11" s="14">
        <v>2115</v>
      </c>
      <c r="H11" s="14">
        <v>794</v>
      </c>
      <c r="I11" s="14">
        <v>0</v>
      </c>
      <c r="J11" s="12">
        <f t="shared" si="2"/>
        <v>8366</v>
      </c>
    </row>
    <row r="12" spans="1:10" ht="15.75">
      <c r="A12" s="16" t="s">
        <v>26</v>
      </c>
      <c r="B12" s="14">
        <f>B13+B14+B15</f>
        <v>268250</v>
      </c>
      <c r="C12" s="14">
        <f aca="true" t="shared" si="4" ref="C12:I12">C13+C14+C15</f>
        <v>222638</v>
      </c>
      <c r="D12" s="14">
        <f t="shared" si="4"/>
        <v>355051</v>
      </c>
      <c r="E12" s="14">
        <f t="shared" si="4"/>
        <v>417949</v>
      </c>
      <c r="F12" s="14">
        <f t="shared" si="4"/>
        <v>239931</v>
      </c>
      <c r="G12" s="14">
        <f t="shared" si="4"/>
        <v>403180</v>
      </c>
      <c r="H12" s="14">
        <f t="shared" si="4"/>
        <v>193700</v>
      </c>
      <c r="I12" s="14">
        <f t="shared" si="4"/>
        <v>141615</v>
      </c>
      <c r="J12" s="12">
        <f t="shared" si="2"/>
        <v>2242314</v>
      </c>
    </row>
    <row r="13" spans="1:10" ht="15.75">
      <c r="A13" s="15" t="s">
        <v>27</v>
      </c>
      <c r="B13" s="14">
        <v>104830</v>
      </c>
      <c r="C13" s="14">
        <v>88785</v>
      </c>
      <c r="D13" s="14">
        <v>144360</v>
      </c>
      <c r="E13" s="14">
        <v>169463</v>
      </c>
      <c r="F13" s="14">
        <v>101875</v>
      </c>
      <c r="G13" s="14">
        <v>168530</v>
      </c>
      <c r="H13" s="14">
        <v>79314</v>
      </c>
      <c r="I13" s="14">
        <v>58463</v>
      </c>
      <c r="J13" s="12">
        <f t="shared" si="2"/>
        <v>915620</v>
      </c>
    </row>
    <row r="14" spans="1:10" ht="15.75">
      <c r="A14" s="15" t="s">
        <v>28</v>
      </c>
      <c r="B14" s="14">
        <v>117647</v>
      </c>
      <c r="C14" s="14">
        <v>92274</v>
      </c>
      <c r="D14" s="14">
        <v>155375</v>
      </c>
      <c r="E14" s="14">
        <v>177621</v>
      </c>
      <c r="F14" s="14">
        <v>99080</v>
      </c>
      <c r="G14" s="14">
        <v>172760</v>
      </c>
      <c r="H14" s="14">
        <v>83780</v>
      </c>
      <c r="I14" s="14">
        <v>63753</v>
      </c>
      <c r="J14" s="12">
        <f t="shared" si="2"/>
        <v>962290</v>
      </c>
    </row>
    <row r="15" spans="1:10" ht="15.75">
      <c r="A15" s="15" t="s">
        <v>29</v>
      </c>
      <c r="B15" s="14">
        <v>45773</v>
      </c>
      <c r="C15" s="14">
        <v>41579</v>
      </c>
      <c r="D15" s="14">
        <v>55316</v>
      </c>
      <c r="E15" s="14">
        <v>70865</v>
      </c>
      <c r="F15" s="14">
        <v>38976</v>
      </c>
      <c r="G15" s="14">
        <v>61890</v>
      </c>
      <c r="H15" s="14">
        <v>30606</v>
      </c>
      <c r="I15" s="14">
        <v>19399</v>
      </c>
      <c r="J15" s="12">
        <f t="shared" si="2"/>
        <v>364404</v>
      </c>
    </row>
    <row r="16" spans="1:10" ht="15.75">
      <c r="A16" s="17" t="s">
        <v>30</v>
      </c>
      <c r="B16" s="18">
        <f>B17+B18+B19</f>
        <v>181676</v>
      </c>
      <c r="C16" s="18">
        <f aca="true" t="shared" si="5" ref="C16:I16">C17+C18+C19</f>
        <v>123315</v>
      </c>
      <c r="D16" s="18">
        <f t="shared" si="5"/>
        <v>153254</v>
      </c>
      <c r="E16" s="18">
        <f t="shared" si="5"/>
        <v>219420</v>
      </c>
      <c r="F16" s="18">
        <f t="shared" si="5"/>
        <v>148264</v>
      </c>
      <c r="G16" s="18">
        <f t="shared" si="5"/>
        <v>244846</v>
      </c>
      <c r="H16" s="18">
        <f t="shared" si="5"/>
        <v>147726</v>
      </c>
      <c r="I16" s="18">
        <f t="shared" si="5"/>
        <v>89589</v>
      </c>
      <c r="J16" s="12">
        <f aca="true" t="shared" si="6" ref="J16:J22">SUM(B16:I16)</f>
        <v>1308090</v>
      </c>
    </row>
    <row r="17" spans="1:10" ht="18.75" customHeight="1">
      <c r="A17" s="13" t="s">
        <v>31</v>
      </c>
      <c r="B17" s="14">
        <v>80364</v>
      </c>
      <c r="C17" s="14">
        <v>58312</v>
      </c>
      <c r="D17" s="14">
        <v>71466</v>
      </c>
      <c r="E17" s="14">
        <v>101356</v>
      </c>
      <c r="F17" s="14">
        <v>73367</v>
      </c>
      <c r="G17" s="14">
        <v>116796</v>
      </c>
      <c r="H17" s="14">
        <v>69043</v>
      </c>
      <c r="I17" s="14">
        <v>42422</v>
      </c>
      <c r="J17" s="12">
        <f t="shared" si="6"/>
        <v>613126</v>
      </c>
    </row>
    <row r="18" spans="1:10" ht="18.75" customHeight="1">
      <c r="A18" s="13" t="s">
        <v>32</v>
      </c>
      <c r="B18" s="14">
        <v>74790</v>
      </c>
      <c r="C18" s="14">
        <v>45997</v>
      </c>
      <c r="D18" s="14">
        <v>59826</v>
      </c>
      <c r="E18" s="14">
        <v>84166</v>
      </c>
      <c r="F18" s="14">
        <v>55435</v>
      </c>
      <c r="G18" s="14">
        <v>95183</v>
      </c>
      <c r="H18" s="14">
        <v>59915</v>
      </c>
      <c r="I18" s="14">
        <v>37109</v>
      </c>
      <c r="J18" s="12">
        <f t="shared" si="6"/>
        <v>512421</v>
      </c>
    </row>
    <row r="19" spans="1:10" ht="18.75" customHeight="1">
      <c r="A19" s="13" t="s">
        <v>33</v>
      </c>
      <c r="B19" s="14">
        <v>26522</v>
      </c>
      <c r="C19" s="14">
        <v>19006</v>
      </c>
      <c r="D19" s="14">
        <v>21962</v>
      </c>
      <c r="E19" s="14">
        <v>33898</v>
      </c>
      <c r="F19" s="14">
        <v>19462</v>
      </c>
      <c r="G19" s="14">
        <v>32867</v>
      </c>
      <c r="H19" s="14">
        <v>18768</v>
      </c>
      <c r="I19" s="14">
        <v>10058</v>
      </c>
      <c r="J19" s="12">
        <f t="shared" si="6"/>
        <v>182543</v>
      </c>
    </row>
    <row r="20" spans="1:10" ht="18.75" customHeight="1">
      <c r="A20" s="17" t="s">
        <v>34</v>
      </c>
      <c r="B20" s="14">
        <f>B21+B22</f>
        <v>57144</v>
      </c>
      <c r="C20" s="14">
        <f aca="true" t="shared" si="7" ref="C20:I20">C21+C22</f>
        <v>48861</v>
      </c>
      <c r="D20" s="14">
        <f t="shared" si="7"/>
        <v>74426</v>
      </c>
      <c r="E20" s="14">
        <f t="shared" si="7"/>
        <v>99919</v>
      </c>
      <c r="F20" s="14">
        <f t="shared" si="7"/>
        <v>56508</v>
      </c>
      <c r="G20" s="14">
        <f t="shared" si="7"/>
        <v>74711</v>
      </c>
      <c r="H20" s="14">
        <f t="shared" si="7"/>
        <v>32838</v>
      </c>
      <c r="I20" s="14">
        <f t="shared" si="7"/>
        <v>17848</v>
      </c>
      <c r="J20" s="12">
        <f t="shared" si="6"/>
        <v>462255</v>
      </c>
    </row>
    <row r="21" spans="1:10" ht="18.75" customHeight="1">
      <c r="A21" s="13" t="s">
        <v>35</v>
      </c>
      <c r="B21" s="14">
        <v>36572</v>
      </c>
      <c r="C21" s="14">
        <v>31271</v>
      </c>
      <c r="D21" s="14">
        <v>47633</v>
      </c>
      <c r="E21" s="14">
        <v>63948</v>
      </c>
      <c r="F21" s="14">
        <v>36165</v>
      </c>
      <c r="G21" s="14">
        <v>47815</v>
      </c>
      <c r="H21" s="14">
        <v>21016</v>
      </c>
      <c r="I21" s="14">
        <v>11423</v>
      </c>
      <c r="J21" s="12">
        <f t="shared" si="6"/>
        <v>295843</v>
      </c>
    </row>
    <row r="22" spans="1:10" ht="18.75" customHeight="1">
      <c r="A22" s="13" t="s">
        <v>36</v>
      </c>
      <c r="B22" s="14">
        <v>20572</v>
      </c>
      <c r="C22" s="14">
        <v>17590</v>
      </c>
      <c r="D22" s="14">
        <v>26793</v>
      </c>
      <c r="E22" s="14">
        <v>35971</v>
      </c>
      <c r="F22" s="14">
        <v>20343</v>
      </c>
      <c r="G22" s="14">
        <v>26896</v>
      </c>
      <c r="H22" s="14">
        <v>11822</v>
      </c>
      <c r="I22" s="14">
        <v>6425</v>
      </c>
      <c r="J22" s="12">
        <f t="shared" si="6"/>
        <v>166412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70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0.9719</v>
      </c>
      <c r="C25" s="22">
        <v>0.9848</v>
      </c>
      <c r="D25" s="22">
        <v>1</v>
      </c>
      <c r="E25" s="22">
        <v>1</v>
      </c>
      <c r="F25" s="22">
        <v>1</v>
      </c>
      <c r="G25" s="22">
        <v>1</v>
      </c>
      <c r="H25" s="22">
        <v>0.9368</v>
      </c>
      <c r="I25" s="22">
        <v>0.9842</v>
      </c>
      <c r="J25" s="21"/>
    </row>
    <row r="26" spans="1:10" ht="18.75" customHeight="1">
      <c r="A26" s="17" t="s">
        <v>38</v>
      </c>
      <c r="B26" s="23">
        <v>0.8317</v>
      </c>
      <c r="C26" s="23">
        <v>0.7874</v>
      </c>
      <c r="D26" s="23">
        <v>0.802</v>
      </c>
      <c r="E26" s="23">
        <v>0.8054</v>
      </c>
      <c r="F26" s="23">
        <v>0.7502</v>
      </c>
      <c r="G26" s="23">
        <v>0.7319</v>
      </c>
      <c r="H26" s="23">
        <v>0.6407</v>
      </c>
      <c r="I26" s="24">
        <v>0.8532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71</v>
      </c>
      <c r="B28" s="23">
        <f>(((+B$8+B$16)*B$25)+(B$20*B$26))/B$7</f>
        <v>0.9570579250410809</v>
      </c>
      <c r="C28" s="23">
        <f aca="true" t="shared" si="8" ref="C28:I28">(((+C$8+C$16)*C$25)+(C$20*C$26))/C$7</f>
        <v>0.9622415961119272</v>
      </c>
      <c r="D28" s="23">
        <f t="shared" si="8"/>
        <v>0.9761532332189786</v>
      </c>
      <c r="E28" s="23">
        <f t="shared" si="8"/>
        <v>0.9749704094741585</v>
      </c>
      <c r="F28" s="23">
        <f t="shared" si="8"/>
        <v>0.9705411716583153</v>
      </c>
      <c r="G28" s="23">
        <f t="shared" si="8"/>
        <v>0.9737443450118235</v>
      </c>
      <c r="H28" s="23">
        <f t="shared" si="8"/>
        <v>0.9120117071802781</v>
      </c>
      <c r="I28" s="23">
        <f t="shared" si="8"/>
        <v>0.9755689293150037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72</v>
      </c>
      <c r="B31" s="26">
        <f>B28*B30</f>
        <v>1.4972214179342669</v>
      </c>
      <c r="C31" s="26">
        <f aca="true" t="shared" si="9" ref="C31:I31">C28*C30</f>
        <v>1.4801200231393663</v>
      </c>
      <c r="D31" s="26">
        <f t="shared" si="9"/>
        <v>1.516942124422293</v>
      </c>
      <c r="E31" s="26">
        <f t="shared" si="9"/>
        <v>1.5143240399952629</v>
      </c>
      <c r="F31" s="26">
        <f t="shared" si="9"/>
        <v>1.4670700350787096</v>
      </c>
      <c r="G31" s="26">
        <f t="shared" si="9"/>
        <v>1.542800540236733</v>
      </c>
      <c r="H31" s="26">
        <f t="shared" si="9"/>
        <v>1.6558484555565132</v>
      </c>
      <c r="I31" s="26">
        <f t="shared" si="9"/>
        <v>1.8735801287494647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88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7">
        <v>0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808183.65</v>
      </c>
      <c r="C37" s="29">
        <f aca="true" t="shared" si="12" ref="C37:I37">+C38+C39</f>
        <v>632846.04</v>
      </c>
      <c r="D37" s="29">
        <f t="shared" si="12"/>
        <v>937409.56</v>
      </c>
      <c r="E37" s="29">
        <f t="shared" si="12"/>
        <v>1176402.63</v>
      </c>
      <c r="F37" s="29">
        <f t="shared" si="12"/>
        <v>702971.55</v>
      </c>
      <c r="G37" s="29">
        <f t="shared" si="12"/>
        <v>1176977.85</v>
      </c>
      <c r="H37" s="29">
        <f t="shared" si="12"/>
        <v>649514.84</v>
      </c>
      <c r="I37" s="29">
        <f t="shared" si="12"/>
        <v>507537.87</v>
      </c>
      <c r="J37" s="29">
        <f t="shared" si="11"/>
        <v>6591843.989999999</v>
      </c>
      <c r="L37" s="43"/>
      <c r="M37" s="43"/>
    </row>
    <row r="38" spans="1:10" ht="15.75">
      <c r="A38" s="17" t="s">
        <v>73</v>
      </c>
      <c r="B38" s="30">
        <f>ROUND(+B7*B31,2)</f>
        <v>808183.65</v>
      </c>
      <c r="C38" s="30">
        <f aca="true" t="shared" si="13" ref="C38:I38">ROUND(+C7*C31,2)</f>
        <v>632846.04</v>
      </c>
      <c r="D38" s="30">
        <f t="shared" si="13"/>
        <v>937409.56</v>
      </c>
      <c r="E38" s="30">
        <f t="shared" si="13"/>
        <v>1176402.63</v>
      </c>
      <c r="F38" s="30">
        <f t="shared" si="13"/>
        <v>702971.55</v>
      </c>
      <c r="G38" s="30">
        <f t="shared" si="13"/>
        <v>1176977.85</v>
      </c>
      <c r="H38" s="30">
        <f t="shared" si="13"/>
        <v>649514.84</v>
      </c>
      <c r="I38" s="30">
        <f t="shared" si="13"/>
        <v>507537.87</v>
      </c>
      <c r="J38" s="30">
        <f>SUM(B38:I38)</f>
        <v>6591843.989999999</v>
      </c>
    </row>
    <row r="39" spans="1:10" ht="15.75">
      <c r="A39" s="17" t="s">
        <v>43</v>
      </c>
      <c r="B39" s="56">
        <f>+B33</f>
        <v>0</v>
      </c>
      <c r="C39" s="56">
        <f aca="true" t="shared" si="14" ref="C39:I39">+C33</f>
        <v>0</v>
      </c>
      <c r="D39" s="56">
        <f t="shared" si="14"/>
        <v>0</v>
      </c>
      <c r="E39" s="56">
        <f t="shared" si="14"/>
        <v>0</v>
      </c>
      <c r="F39" s="56">
        <f t="shared" si="14"/>
        <v>0</v>
      </c>
      <c r="G39" s="56">
        <f t="shared" si="14"/>
        <v>0</v>
      </c>
      <c r="H39" s="56">
        <f t="shared" si="14"/>
        <v>0</v>
      </c>
      <c r="I39" s="56">
        <f t="shared" si="14"/>
        <v>0</v>
      </c>
      <c r="J39" s="56">
        <f t="shared" si="11"/>
        <v>0</v>
      </c>
    </row>
    <row r="40" spans="1:10" ht="15.75">
      <c r="A40" s="2"/>
      <c r="B40" s="22"/>
      <c r="C40" s="21"/>
      <c r="D40" s="21"/>
      <c r="E40" s="27"/>
      <c r="F40" s="21"/>
      <c r="G40" s="21"/>
      <c r="H40" s="21"/>
      <c r="I40" s="21"/>
      <c r="J40" s="27"/>
    </row>
    <row r="41" spans="1:12" ht="15.75">
      <c r="A41" s="2" t="s">
        <v>89</v>
      </c>
      <c r="B41" s="31">
        <f aca="true" t="shared" si="15" ref="B41:J41">+B42+B45+B51</f>
        <v>-116794.34</v>
      </c>
      <c r="C41" s="31">
        <f t="shared" si="15"/>
        <v>-124597.82999999999</v>
      </c>
      <c r="D41" s="31">
        <f t="shared" si="15"/>
        <v>-93150.23999999999</v>
      </c>
      <c r="E41" s="31">
        <f t="shared" si="15"/>
        <v>-137236.38999999998</v>
      </c>
      <c r="F41" s="31">
        <f t="shared" si="15"/>
        <v>-98286.79999999999</v>
      </c>
      <c r="G41" s="31">
        <f t="shared" si="15"/>
        <v>-160783.2</v>
      </c>
      <c r="H41" s="31">
        <f t="shared" si="15"/>
        <v>-83238.22</v>
      </c>
      <c r="I41" s="31">
        <f t="shared" si="15"/>
        <v>-69045.97</v>
      </c>
      <c r="J41" s="31">
        <f t="shared" si="15"/>
        <v>-883132.99</v>
      </c>
      <c r="L41" s="43"/>
    </row>
    <row r="42" spans="1:12" ht="15.75">
      <c r="A42" s="17" t="s">
        <v>44</v>
      </c>
      <c r="B42" s="32">
        <f>B43+B44</f>
        <v>-98157</v>
      </c>
      <c r="C42" s="32">
        <f aca="true" t="shared" si="16" ref="C42:I42">C43+C44</f>
        <v>-98250</v>
      </c>
      <c r="D42" s="32">
        <f t="shared" si="16"/>
        <v>-91488</v>
      </c>
      <c r="E42" s="32">
        <f t="shared" si="16"/>
        <v>-118686</v>
      </c>
      <c r="F42" s="32">
        <f t="shared" si="16"/>
        <v>-101220</v>
      </c>
      <c r="G42" s="32">
        <f t="shared" si="16"/>
        <v>-114096</v>
      </c>
      <c r="H42" s="32">
        <f t="shared" si="16"/>
        <v>-51591</v>
      </c>
      <c r="I42" s="32">
        <f t="shared" si="16"/>
        <v>-65520</v>
      </c>
      <c r="J42" s="31">
        <f t="shared" si="11"/>
        <v>-739008</v>
      </c>
      <c r="L42" s="43"/>
    </row>
    <row r="43" spans="1:12" ht="15.75">
      <c r="A43" s="13" t="s">
        <v>69</v>
      </c>
      <c r="B43" s="20">
        <f aca="true" t="shared" si="17" ref="B43:I43">ROUND(-B9*$D$3,2)</f>
        <v>-98157</v>
      </c>
      <c r="C43" s="20">
        <f t="shared" si="17"/>
        <v>-98250</v>
      </c>
      <c r="D43" s="20">
        <f t="shared" si="17"/>
        <v>-105687</v>
      </c>
      <c r="E43" s="20">
        <f t="shared" si="17"/>
        <v>-118686</v>
      </c>
      <c r="F43" s="20">
        <f t="shared" si="17"/>
        <v>-103392</v>
      </c>
      <c r="G43" s="20">
        <f t="shared" si="17"/>
        <v>-120441</v>
      </c>
      <c r="H43" s="20">
        <f t="shared" si="17"/>
        <v>-53973</v>
      </c>
      <c r="I43" s="20">
        <f t="shared" si="17"/>
        <v>-65520</v>
      </c>
      <c r="J43" s="56">
        <f t="shared" si="11"/>
        <v>-764106</v>
      </c>
      <c r="L43" s="43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14199</v>
      </c>
      <c r="E44" s="20">
        <f t="shared" si="18"/>
        <v>0</v>
      </c>
      <c r="F44" s="20">
        <f t="shared" si="18"/>
        <v>2172</v>
      </c>
      <c r="G44" s="20">
        <f t="shared" si="18"/>
        <v>6345</v>
      </c>
      <c r="H44" s="20">
        <f t="shared" si="18"/>
        <v>2382</v>
      </c>
      <c r="I44" s="20">
        <f t="shared" si="18"/>
        <v>0</v>
      </c>
      <c r="J44" s="56">
        <f>SUM(B44:I44)</f>
        <v>25098</v>
      </c>
      <c r="L44" s="43"/>
    </row>
    <row r="45" spans="1:12" ht="15.75">
      <c r="A45" s="17" t="s">
        <v>45</v>
      </c>
      <c r="B45" s="32">
        <f aca="true" t="shared" si="19" ref="B45:J45">SUM(B46:B50)</f>
        <v>-36326.71</v>
      </c>
      <c r="C45" s="32">
        <f t="shared" si="19"/>
        <v>-39713.43</v>
      </c>
      <c r="D45" s="32">
        <f t="shared" si="19"/>
        <v>-21182.45</v>
      </c>
      <c r="E45" s="32">
        <f t="shared" si="19"/>
        <v>-43490.18</v>
      </c>
      <c r="F45" s="32">
        <f t="shared" si="19"/>
        <v>-11698.71</v>
      </c>
      <c r="G45" s="32">
        <f t="shared" si="19"/>
        <v>-72527.03</v>
      </c>
      <c r="H45" s="32">
        <f t="shared" si="19"/>
        <v>-46235</v>
      </c>
      <c r="I45" s="32">
        <f t="shared" si="19"/>
        <v>-14818.78</v>
      </c>
      <c r="J45" s="32">
        <f t="shared" si="19"/>
        <v>-285992.29000000004</v>
      </c>
      <c r="L45" s="49"/>
    </row>
    <row r="46" spans="1:10" ht="15.75">
      <c r="A46" s="13" t="s">
        <v>62</v>
      </c>
      <c r="B46" s="27">
        <v>-36326.71</v>
      </c>
      <c r="C46" s="27">
        <v>-39713.43</v>
      </c>
      <c r="D46" s="27">
        <v>-21182.45</v>
      </c>
      <c r="E46" s="27">
        <v>-43490.18</v>
      </c>
      <c r="F46" s="27">
        <v>-11698.71</v>
      </c>
      <c r="G46" s="27">
        <v>-72527.03</v>
      </c>
      <c r="H46" s="27">
        <v>-46235</v>
      </c>
      <c r="I46" s="27">
        <v>-14818.78</v>
      </c>
      <c r="J46" s="27">
        <f t="shared" si="11"/>
        <v>-285992.29000000004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93</v>
      </c>
      <c r="B51" s="33">
        <v>17689.37</v>
      </c>
      <c r="C51" s="33">
        <v>13365.6</v>
      </c>
      <c r="D51" s="33">
        <v>19520.21</v>
      </c>
      <c r="E51" s="33">
        <v>24939.79</v>
      </c>
      <c r="F51" s="33">
        <v>14631.91</v>
      </c>
      <c r="G51" s="33">
        <v>25839.83</v>
      </c>
      <c r="H51" s="33">
        <v>14587.78</v>
      </c>
      <c r="I51" s="33">
        <v>11292.81</v>
      </c>
      <c r="J51" s="27">
        <f t="shared" si="11"/>
        <v>141867.30000000002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691389.31</v>
      </c>
      <c r="C53" s="35">
        <f t="shared" si="20"/>
        <v>508248.2100000001</v>
      </c>
      <c r="D53" s="35">
        <f t="shared" si="20"/>
        <v>844259.3200000001</v>
      </c>
      <c r="E53" s="35">
        <f t="shared" si="20"/>
        <v>1039166.2399999999</v>
      </c>
      <c r="F53" s="35">
        <f t="shared" si="20"/>
        <v>604684.75</v>
      </c>
      <c r="G53" s="35">
        <f t="shared" si="20"/>
        <v>1016194.6500000001</v>
      </c>
      <c r="H53" s="35">
        <f t="shared" si="20"/>
        <v>566276.62</v>
      </c>
      <c r="I53" s="35">
        <f t="shared" si="20"/>
        <v>438491.9</v>
      </c>
      <c r="J53" s="35">
        <f>SUM(B53:I53)</f>
        <v>5708711.000000001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5708710.989999999</v>
      </c>
      <c r="L56" s="43"/>
    </row>
    <row r="57" spans="1:10" ht="17.25" customHeight="1">
      <c r="A57" s="17" t="s">
        <v>48</v>
      </c>
      <c r="B57" s="45">
        <v>82253.49</v>
      </c>
      <c r="C57" s="45">
        <v>83349.46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165602.95</v>
      </c>
    </row>
    <row r="58" spans="1:10" ht="17.25" customHeight="1">
      <c r="A58" s="17" t="s">
        <v>54</v>
      </c>
      <c r="B58" s="45">
        <v>160243.38</v>
      </c>
      <c r="C58" s="45">
        <v>132112.89</v>
      </c>
      <c r="D58" s="44">
        <v>0</v>
      </c>
      <c r="E58" s="45">
        <v>209409.27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501765.54000000004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1034.02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1034.02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144360.15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144360.15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29203.15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29203.15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40312.11</v>
      </c>
      <c r="E62" s="44">
        <v>0</v>
      </c>
      <c r="F62" s="45">
        <v>58076.43</v>
      </c>
      <c r="G62" s="44">
        <v>0</v>
      </c>
      <c r="H62" s="44">
        <v>0</v>
      </c>
      <c r="I62" s="44">
        <v>0</v>
      </c>
      <c r="J62" s="35">
        <f t="shared" si="21"/>
        <v>98388.54000000001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-19032.92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-19032.92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65364.24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65364.24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12885.62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12885.62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97156.45</v>
      </c>
      <c r="G66" s="44">
        <v>0</v>
      </c>
      <c r="H66" s="44">
        <v>0</v>
      </c>
      <c r="I66" s="44">
        <v>0</v>
      </c>
      <c r="J66" s="35">
        <f t="shared" si="21"/>
        <v>97156.45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39186.49</v>
      </c>
      <c r="H67" s="45">
        <v>50917.13</v>
      </c>
      <c r="I67" s="44">
        <v>0</v>
      </c>
      <c r="J67" s="32">
        <f t="shared" si="21"/>
        <v>90103.62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179850.67</v>
      </c>
      <c r="H68" s="44">
        <v>0</v>
      </c>
      <c r="I68" s="44">
        <v>0</v>
      </c>
      <c r="J68" s="35">
        <f t="shared" si="21"/>
        <v>179850.67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82003.7</v>
      </c>
      <c r="J69" s="32">
        <f t="shared" si="21"/>
        <v>82003.7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109196.31</v>
      </c>
      <c r="J70" s="35">
        <f t="shared" si="21"/>
        <v>109196.31</v>
      </c>
    </row>
    <row r="71" spans="1:10" ht="17.25" customHeight="1">
      <c r="A71" s="41" t="s">
        <v>67</v>
      </c>
      <c r="B71" s="39">
        <v>448892.44</v>
      </c>
      <c r="C71" s="39">
        <v>292785.86</v>
      </c>
      <c r="D71" s="39">
        <v>629349.89</v>
      </c>
      <c r="E71" s="39">
        <v>770540.04</v>
      </c>
      <c r="F71" s="39">
        <v>449451.86</v>
      </c>
      <c r="G71" s="39">
        <v>797157.48</v>
      </c>
      <c r="H71" s="39">
        <v>515359.49</v>
      </c>
      <c r="I71" s="39">
        <v>247291.89</v>
      </c>
      <c r="J71" s="39">
        <f>SUM(B71:I71)</f>
        <v>4150828.9499999997</v>
      </c>
    </row>
    <row r="72" spans="1:10" ht="17.25" customHeight="1">
      <c r="A72" s="58"/>
      <c r="B72" s="59">
        <v>0</v>
      </c>
      <c r="C72" s="59">
        <v>0</v>
      </c>
      <c r="D72" s="59">
        <v>0</v>
      </c>
      <c r="E72" s="59">
        <v>0</v>
      </c>
      <c r="F72" s="59">
        <v>0</v>
      </c>
      <c r="G72" s="59">
        <v>0</v>
      </c>
      <c r="H72" s="59">
        <v>0</v>
      </c>
      <c r="I72" s="59">
        <v>0</v>
      </c>
      <c r="J72" s="59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94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74</v>
      </c>
      <c r="B75" s="54">
        <v>1.585478795042972</v>
      </c>
      <c r="C75" s="54">
        <v>1.5585503426017455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35"/>
    </row>
    <row r="76" spans="1:10" ht="15.75">
      <c r="A76" s="17" t="s">
        <v>75</v>
      </c>
      <c r="B76" s="54">
        <v>1.4763575685667298</v>
      </c>
      <c r="C76" s="54">
        <v>1.450098090263741</v>
      </c>
      <c r="D76" s="54"/>
      <c r="E76" s="54">
        <v>1.6263831860254714</v>
      </c>
      <c r="F76" s="54">
        <v>0</v>
      </c>
      <c r="G76" s="54">
        <v>0</v>
      </c>
      <c r="H76" s="54">
        <v>0</v>
      </c>
      <c r="I76" s="54">
        <v>0</v>
      </c>
      <c r="J76" s="35"/>
    </row>
    <row r="77" spans="1:10" ht="15.75">
      <c r="A77" s="17" t="s">
        <v>76</v>
      </c>
      <c r="B77" s="54">
        <v>0</v>
      </c>
      <c r="C77" s="54">
        <v>0</v>
      </c>
      <c r="D77" s="24">
        <v>1.41987127672628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32"/>
    </row>
    <row r="78" spans="1:10" ht="15.75">
      <c r="A78" s="17" t="s">
        <v>77</v>
      </c>
      <c r="B78" s="54">
        <v>0</v>
      </c>
      <c r="C78" s="54">
        <v>0</v>
      </c>
      <c r="D78" s="54">
        <v>1.4944186936029153</v>
      </c>
      <c r="E78" s="54">
        <v>0</v>
      </c>
      <c r="F78" s="54">
        <v>0</v>
      </c>
      <c r="G78" s="54">
        <v>0</v>
      </c>
      <c r="H78" s="54">
        <v>0</v>
      </c>
      <c r="I78" s="54">
        <v>0</v>
      </c>
      <c r="J78" s="35"/>
    </row>
    <row r="79" spans="1:10" ht="15.75">
      <c r="A79" s="17" t="s">
        <v>78</v>
      </c>
      <c r="B79" s="54">
        <v>0</v>
      </c>
      <c r="C79" s="54">
        <v>0</v>
      </c>
      <c r="D79" s="54">
        <v>1.837227610513087</v>
      </c>
      <c r="E79" s="54">
        <v>0</v>
      </c>
      <c r="F79" s="54">
        <v>0</v>
      </c>
      <c r="G79" s="54">
        <v>0</v>
      </c>
      <c r="H79" s="54">
        <v>0</v>
      </c>
      <c r="I79" s="54">
        <v>0</v>
      </c>
      <c r="J79" s="32"/>
    </row>
    <row r="80" spans="1:10" ht="15.75">
      <c r="A80" s="17" t="s">
        <v>79</v>
      </c>
      <c r="B80" s="54">
        <v>0</v>
      </c>
      <c r="C80" s="54">
        <v>0</v>
      </c>
      <c r="D80" s="54">
        <v>1.6968823183577484</v>
      </c>
      <c r="E80" s="54">
        <v>0</v>
      </c>
      <c r="F80" s="54">
        <v>1.5127502798751875</v>
      </c>
      <c r="G80" s="54">
        <v>0</v>
      </c>
      <c r="H80" s="54">
        <v>0</v>
      </c>
      <c r="I80" s="54">
        <v>0</v>
      </c>
      <c r="J80" s="35"/>
    </row>
    <row r="81" spans="1:10" ht="15.75">
      <c r="A81" s="17" t="s">
        <v>80</v>
      </c>
      <c r="B81" s="54">
        <v>0</v>
      </c>
      <c r="C81" s="54">
        <v>0</v>
      </c>
      <c r="D81" s="54">
        <v>0</v>
      </c>
      <c r="E81" s="54">
        <v>1.377633192615913</v>
      </c>
      <c r="F81" s="54"/>
      <c r="G81" s="54">
        <v>0</v>
      </c>
      <c r="H81" s="54">
        <v>0</v>
      </c>
      <c r="I81" s="54">
        <v>0</v>
      </c>
      <c r="J81" s="35"/>
    </row>
    <row r="82" spans="1:10" ht="15.75">
      <c r="A82" s="17" t="s">
        <v>81</v>
      </c>
      <c r="B82" s="54">
        <v>0</v>
      </c>
      <c r="C82" s="54">
        <v>0</v>
      </c>
      <c r="D82" s="54">
        <v>0</v>
      </c>
      <c r="E82" s="54">
        <v>1.489069592633579</v>
      </c>
      <c r="F82" s="54">
        <v>0</v>
      </c>
      <c r="G82" s="54">
        <v>0</v>
      </c>
      <c r="H82" s="54">
        <v>0</v>
      </c>
      <c r="I82" s="54">
        <v>0</v>
      </c>
      <c r="J82" s="35"/>
    </row>
    <row r="83" spans="1:10" ht="15.75">
      <c r="A83" s="17" t="s">
        <v>82</v>
      </c>
      <c r="B83" s="54">
        <v>0</v>
      </c>
      <c r="C83" s="54">
        <v>0</v>
      </c>
      <c r="D83" s="54">
        <v>0</v>
      </c>
      <c r="E83" s="24">
        <v>1.7216404766016233</v>
      </c>
      <c r="F83" s="54">
        <v>0</v>
      </c>
      <c r="G83" s="54">
        <v>0</v>
      </c>
      <c r="H83" s="54">
        <v>0</v>
      </c>
      <c r="I83" s="54">
        <v>0</v>
      </c>
      <c r="J83" s="32"/>
    </row>
    <row r="84" spans="1:10" ht="15.75">
      <c r="A84" s="17" t="s">
        <v>83</v>
      </c>
      <c r="B84" s="54">
        <v>0</v>
      </c>
      <c r="C84" s="54">
        <v>0</v>
      </c>
      <c r="D84" s="54">
        <v>0</v>
      </c>
      <c r="E84" s="54">
        <v>0</v>
      </c>
      <c r="F84" s="54">
        <v>1.457364606870934</v>
      </c>
      <c r="G84" s="54">
        <v>0</v>
      </c>
      <c r="H84" s="54">
        <v>0</v>
      </c>
      <c r="I84" s="54">
        <v>0</v>
      </c>
      <c r="J84" s="35"/>
    </row>
    <row r="85" spans="1:10" ht="15.75">
      <c r="A85" s="17" t="s">
        <v>84</v>
      </c>
      <c r="B85" s="54">
        <v>0</v>
      </c>
      <c r="C85" s="54">
        <v>0</v>
      </c>
      <c r="D85" s="54">
        <v>0</v>
      </c>
      <c r="E85" s="54">
        <v>0</v>
      </c>
      <c r="F85" s="54">
        <v>0</v>
      </c>
      <c r="G85" s="24">
        <v>1.4835500625882105</v>
      </c>
      <c r="H85" s="54">
        <v>1.6558484659214034</v>
      </c>
      <c r="I85" s="54">
        <v>0</v>
      </c>
      <c r="J85" s="32"/>
    </row>
    <row r="86" spans="1:10" ht="15.75">
      <c r="A86" s="17" t="s">
        <v>85</v>
      </c>
      <c r="B86" s="54">
        <v>0</v>
      </c>
      <c r="C86" s="54">
        <v>0</v>
      </c>
      <c r="D86" s="54">
        <v>0</v>
      </c>
      <c r="E86" s="54">
        <v>0</v>
      </c>
      <c r="F86" s="54">
        <v>0</v>
      </c>
      <c r="G86" s="54">
        <v>1.622929698461007</v>
      </c>
      <c r="H86" s="54">
        <v>0</v>
      </c>
      <c r="I86" s="54">
        <v>0</v>
      </c>
      <c r="J86" s="35"/>
    </row>
    <row r="87" spans="1:10" ht="15.75">
      <c r="A87" s="17" t="s">
        <v>86</v>
      </c>
      <c r="B87" s="54">
        <v>0</v>
      </c>
      <c r="C87" s="54">
        <v>0</v>
      </c>
      <c r="D87" s="54">
        <v>0</v>
      </c>
      <c r="E87" s="54">
        <v>0</v>
      </c>
      <c r="F87" s="54">
        <v>0</v>
      </c>
      <c r="G87" s="54">
        <v>0</v>
      </c>
      <c r="H87" s="54">
        <v>0</v>
      </c>
      <c r="I87" s="24">
        <v>1.832313576099346</v>
      </c>
      <c r="J87" s="32"/>
    </row>
    <row r="88" spans="1:10" ht="15.75">
      <c r="A88" s="41" t="s">
        <v>87</v>
      </c>
      <c r="B88" s="55">
        <v>0</v>
      </c>
      <c r="C88" s="55">
        <v>0</v>
      </c>
      <c r="D88" s="55">
        <v>0</v>
      </c>
      <c r="E88" s="55">
        <v>0</v>
      </c>
      <c r="F88" s="55">
        <v>0</v>
      </c>
      <c r="G88" s="55">
        <v>0</v>
      </c>
      <c r="H88" s="55">
        <v>0</v>
      </c>
      <c r="I88" s="55">
        <v>1.8977332365781434</v>
      </c>
      <c r="J88" s="39"/>
    </row>
    <row r="89" spans="1:10" ht="63.75" customHeight="1">
      <c r="A89" s="64" t="s">
        <v>91</v>
      </c>
      <c r="B89" s="65"/>
      <c r="C89" s="65"/>
      <c r="D89" s="65"/>
      <c r="E89" s="65"/>
      <c r="F89" s="65"/>
      <c r="G89" s="65"/>
      <c r="H89" s="65"/>
      <c r="I89" s="65"/>
      <c r="J89" s="65"/>
    </row>
    <row r="90" ht="24" customHeight="1">
      <c r="A90" s="1" t="s">
        <v>92</v>
      </c>
    </row>
    <row r="92" ht="14.25">
      <c r="B92" s="50"/>
    </row>
    <row r="93" ht="14.25">
      <c r="F93" s="51"/>
    </row>
    <row r="94" ht="14.25"/>
    <row r="95" spans="6:7" ht="14.25">
      <c r="F95" s="52"/>
      <c r="G95" s="53"/>
    </row>
  </sheetData>
  <sheetProtection/>
  <mergeCells count="7">
    <mergeCell ref="A89:J89"/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2013-11-13T16:36:20Z</dcterms:modified>
  <cp:category/>
  <cp:version/>
  <cp:contentType/>
  <cp:contentStatus/>
</cp:coreProperties>
</file>