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I56" s="1"/>
  <c r="J58"/>
  <c r="K58" s="1"/>
  <c r="K59"/>
  <c r="C64"/>
  <c r="D64"/>
  <c r="E64"/>
  <c r="F64"/>
  <c r="G64"/>
  <c r="H64"/>
  <c r="K65"/>
  <c r="K66"/>
  <c r="K67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4"/>
  <c r="K100"/>
  <c r="K101"/>
  <c r="K105"/>
  <c r="K106"/>
  <c r="K107"/>
  <c r="K108"/>
  <c r="K109"/>
  <c r="K110"/>
  <c r="K111"/>
  <c r="K112"/>
  <c r="K113"/>
  <c r="K114"/>
  <c r="K115"/>
  <c r="K116"/>
  <c r="K117"/>
  <c r="J8" l="1"/>
  <c r="J7" s="1"/>
  <c r="J45" s="1"/>
  <c r="J44" s="1"/>
  <c r="J43" s="1"/>
  <c r="H8"/>
  <c r="H7" s="1"/>
  <c r="H45" s="1"/>
  <c r="H44" s="1"/>
  <c r="F8"/>
  <c r="F7" s="1"/>
  <c r="F45" s="1"/>
  <c r="F44" s="1"/>
  <c r="D8"/>
  <c r="D7" s="1"/>
  <c r="D45" s="1"/>
  <c r="D44" s="1"/>
  <c r="B8"/>
  <c r="K93"/>
  <c r="I8"/>
  <c r="I7" s="1"/>
  <c r="I45" s="1"/>
  <c r="I44" s="1"/>
  <c r="I43" s="1"/>
  <c r="G8"/>
  <c r="G7" s="1"/>
  <c r="G45" s="1"/>
  <c r="G44" s="1"/>
  <c r="E8"/>
  <c r="E7" s="1"/>
  <c r="E45" s="1"/>
  <c r="E44" s="1"/>
  <c r="C8"/>
  <c r="C7" s="1"/>
  <c r="K64"/>
  <c r="G56"/>
  <c r="E56"/>
  <c r="C56"/>
  <c r="H56"/>
  <c r="F56"/>
  <c r="D56"/>
  <c r="H43"/>
  <c r="H92"/>
  <c r="H91" s="1"/>
  <c r="F43"/>
  <c r="F92"/>
  <c r="F91" s="1"/>
  <c r="D43"/>
  <c r="D92"/>
  <c r="D91" s="1"/>
  <c r="D103" s="1"/>
  <c r="K103" s="1"/>
  <c r="K8"/>
  <c r="K7" s="1"/>
  <c r="B7"/>
  <c r="B45" s="1"/>
  <c r="B56"/>
  <c r="I92"/>
  <c r="I91" s="1"/>
  <c r="G43"/>
  <c r="G92"/>
  <c r="G91" s="1"/>
  <c r="E43"/>
  <c r="E92"/>
  <c r="E91" s="1"/>
  <c r="E104" s="1"/>
  <c r="K104" s="1"/>
  <c r="C46"/>
  <c r="K46" s="1"/>
  <c r="C45"/>
  <c r="C44" s="1"/>
  <c r="J57"/>
  <c r="J56" s="1"/>
  <c r="K57" l="1"/>
  <c r="C43"/>
  <c r="C92"/>
  <c r="C91" s="1"/>
  <c r="C102" s="1"/>
  <c r="K102" s="1"/>
  <c r="K99" s="1"/>
  <c r="B44"/>
  <c r="K45"/>
  <c r="K56"/>
  <c r="J92"/>
  <c r="J91" s="1"/>
  <c r="B43" l="1"/>
  <c r="K43" s="1"/>
  <c r="B92"/>
  <c r="K44"/>
  <c r="B91" l="1"/>
  <c r="K91" s="1"/>
  <c r="K92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<sst xmlns="http://schemas.openxmlformats.org/spreadsheetml/2006/main" count="122" uniqueCount="122">
  <si>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</si>
  <si>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</si>
  <si>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</si>
  <si>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</si>
  <si>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</si>
  <si>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</si>
  <si>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</si>
  <si>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</si>
  <si>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</si>
  <si>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</si>
  <si>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</si>
  <si>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</si>
  <si>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</si>
  <si>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</si>
  <si>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</si>
  <si>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</si>
  <si>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</si>
  <si>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</si>
  <si>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</si>
  <si>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</si>
  <si>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</si>
  <si>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</si>
  <si>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</si>
  <si>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</si>
  <si>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</si>
  <si>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</si>
  <si>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</si>
  <si>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</si>
  <si>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</si>
  <si>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</si>
  <si>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</si>
  <si>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</si>
  <si>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</si>
  <si>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</si>
  <si>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</si>
  <si>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</si>
  <si>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</si>
  <si>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</si>
  <si>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</si>
  <si>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</si>
  <si>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</si>
  <si>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</si>
  <si>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</si>
  <si>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</si>
  <si>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</si>
  <si>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</si>
  <si>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</si>
  <si>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</si>
  <si>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</si>
  <si>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</si>
  <si>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</si>
  <si>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</si>
  <si>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</si>
  <si>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</si>
  <si>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</si>
  <si>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</si>
  <si>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</si>
  <si>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</si>
  <si>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</si>
  <si>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</si>
  <si>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</si>
  <si>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</si>
  <si>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</si>
  <si>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</si>
  <si>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</si>
  <si>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</si>
  <si>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</si>
  <si>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</si>
  <si>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</si>
  <si>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</si>
  <si>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</si>
  <si>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</si>
  <si>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</si>
  <si>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</si>
  <si>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</si>
  <si>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</si>
  <si>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</si>
  <si>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</si>
  <si>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</si>
  <si>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</si>
  <si>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</si>
  <si>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</si>
  <si>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</si>
  <si>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</si>
  <si>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</si>
  <si>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</si>
  <si>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</si>
  <si>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</si>
  <si>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</si>
  <si>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</si>
  <si>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</si>
  <si>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</si>
  <si>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</si>
  <si>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</si>
  <si>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</si>
  <si>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</si>
  <si>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</si>
  <si>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</si>
  <si>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</si>
  <si>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</si>
  <si>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</si>
  <si>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</si>
  <si>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</si>
  <si>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</si>
  <si>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</si>
  <si>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</si>
  <si>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</si>
  <si>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</si>
  <si>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</si>
  <si>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</si>
  <si>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</si>
  <si>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</si>
  <si>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</si>
  <si>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</si>
  <si>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</si>
  <si>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</si>
  <si>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</si>
  <si>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</si>
  <si>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</si>
  <si>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</si>
  <si>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</si>
  <si>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16/11/13 - VENCIMENTO 25/11/13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</si>
</sst>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287065</v>
      </c>
      <c r="C7" s="9">
        <f t="shared" si="0"/>
        <v>359101</v>
      </c>
      <c r="D7" s="9">
        <f t="shared" si="0"/>
        <v>417659</v>
      </c>
      <c r="E7" s="9">
        <f t="shared" si="0"/>
        <v>235931</v>
      </c>
      <c r="F7" s="9">
        <f t="shared" si="0"/>
        <v>388430</v>
      </c>
      <c r="G7" s="9">
        <f t="shared" si="0"/>
        <v>569638</v>
      </c>
      <c r="H7" s="9">
        <f t="shared" si="0"/>
        <v>227580</v>
      </c>
      <c r="I7" s="9">
        <f t="shared" si="0"/>
        <v>51367</v>
      </c>
      <c r="J7" s="9">
        <f t="shared" si="0"/>
        <v>137854</v>
      </c>
      <c r="K7" s="9">
        <f t="shared" si="0"/>
        <v>2674625</v>
      </c>
      <c r="L7" s="55"/>
    </row>
    <row r="8" spans="1:13" ht="17.25" customHeight="1">
      <c r="A8" s="10" t="s">
        <v>31</v>
      </c>
      <c r="B8" s="11">
        <f>B9+B12</f>
        <v>167930</v>
      </c>
      <c r="C8" s="11">
        <f t="shared" ref="C8:J8" si="1">C9+C12</f>
        <v>219045</v>
      </c>
      <c r="D8" s="11">
        <f t="shared" si="1"/>
        <v>241749</v>
      </c>
      <c r="E8" s="11">
        <f t="shared" si="1"/>
        <v>139976</v>
      </c>
      <c r="F8" s="11">
        <f t="shared" si="1"/>
        <v>212153</v>
      </c>
      <c r="G8" s="11">
        <f t="shared" si="1"/>
        <v>302802</v>
      </c>
      <c r="H8" s="11">
        <f t="shared" si="1"/>
        <v>140683</v>
      </c>
      <c r="I8" s="11">
        <f t="shared" si="1"/>
        <v>27932</v>
      </c>
      <c r="J8" s="11">
        <f t="shared" si="1"/>
        <v>77302</v>
      </c>
      <c r="K8" s="11">
        <f>SUM(B8:J8)</f>
        <v>1529572</v>
      </c>
    </row>
    <row r="9" spans="1:13" ht="17.25" customHeight="1">
      <c r="A9" s="15" t="s">
        <v>17</v>
      </c>
      <c r="B9" s="13">
        <f>+B10+B11</f>
        <v>30140</v>
      </c>
      <c r="C9" s="13">
        <f t="shared" ref="C9:J9" si="2">+C10+C11</f>
        <v>44342</v>
      </c>
      <c r="D9" s="13">
        <f t="shared" si="2"/>
        <v>45523</v>
      </c>
      <c r="E9" s="13">
        <f t="shared" si="2"/>
        <v>26940</v>
      </c>
      <c r="F9" s="13">
        <f t="shared" si="2"/>
        <v>32337</v>
      </c>
      <c r="G9" s="13">
        <f t="shared" si="2"/>
        <v>35163</v>
      </c>
      <c r="H9" s="13">
        <f t="shared" si="2"/>
        <v>28719</v>
      </c>
      <c r="I9" s="13">
        <f t="shared" si="2"/>
        <v>6656</v>
      </c>
      <c r="J9" s="13">
        <f t="shared" si="2"/>
        <v>12372</v>
      </c>
      <c r="K9" s="11">
        <f>SUM(B9:J9)</f>
        <v>262192</v>
      </c>
    </row>
    <row r="10" spans="1:13" ht="17.25" customHeight="1">
      <c r="A10" s="31" t="s">
        <v>18</v>
      </c>
      <c r="B10" s="13">
        <v>30140</v>
      </c>
      <c r="C10" s="13">
        <v>44342</v>
      </c>
      <c r="D10" s="13">
        <v>45523</v>
      </c>
      <c r="E10" s="13">
        <v>26940</v>
      </c>
      <c r="F10" s="13">
        <v>32337</v>
      </c>
      <c r="G10" s="13">
        <v>35163</v>
      </c>
      <c r="H10" s="13">
        <v>28719</v>
      </c>
      <c r="I10" s="13">
        <v>6656</v>
      </c>
      <c r="J10" s="13">
        <v>12372</v>
      </c>
      <c r="K10" s="11">
        <f>SUM(B10:J10)</f>
        <v>262192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137790</v>
      </c>
      <c r="C12" s="17">
        <f t="shared" si="3"/>
        <v>174703</v>
      </c>
      <c r="D12" s="17">
        <f t="shared" si="3"/>
        <v>196226</v>
      </c>
      <c r="E12" s="17">
        <f t="shared" si="3"/>
        <v>113036</v>
      </c>
      <c r="F12" s="17">
        <f t="shared" si="3"/>
        <v>179816</v>
      </c>
      <c r="G12" s="17">
        <f t="shared" si="3"/>
        <v>267639</v>
      </c>
      <c r="H12" s="17">
        <f t="shared" si="3"/>
        <v>111964</v>
      </c>
      <c r="I12" s="17">
        <f t="shared" si="3"/>
        <v>21276</v>
      </c>
      <c r="J12" s="17">
        <f t="shared" si="3"/>
        <v>64930</v>
      </c>
      <c r="K12" s="11">
        <f t="shared" ref="K12:K23" si="4">SUM(B12:J12)</f>
        <v>1267380</v>
      </c>
    </row>
    <row r="13" spans="1:13" ht="17.25" customHeight="1">
      <c r="A13" s="14" t="s">
        <v>20</v>
      </c>
      <c r="B13" s="13">
        <v>60365</v>
      </c>
      <c r="C13" s="13">
        <v>83347</v>
      </c>
      <c r="D13" s="13">
        <v>94924</v>
      </c>
      <c r="E13" s="13">
        <v>54942</v>
      </c>
      <c r="F13" s="13">
        <v>81508</v>
      </c>
      <c r="G13" s="13">
        <v>116019</v>
      </c>
      <c r="H13" s="13">
        <v>49107</v>
      </c>
      <c r="I13" s="13">
        <v>11396</v>
      </c>
      <c r="J13" s="13">
        <v>31234</v>
      </c>
      <c r="K13" s="11">
        <f t="shared" si="4"/>
        <v>582842</v>
      </c>
      <c r="L13" s="55"/>
      <c r="M13" s="56"/>
    </row>
    <row r="14" spans="1:13" ht="17.25" customHeight="1">
      <c r="A14" s="14" t="s">
        <v>21</v>
      </c>
      <c r="B14" s="13">
        <v>60460</v>
      </c>
      <c r="C14" s="13">
        <v>68586</v>
      </c>
      <c r="D14" s="13">
        <v>78414</v>
      </c>
      <c r="E14" s="13">
        <v>45579</v>
      </c>
      <c r="F14" s="13">
        <v>77137</v>
      </c>
      <c r="G14" s="13">
        <v>125913</v>
      </c>
      <c r="H14" s="13">
        <v>50537</v>
      </c>
      <c r="I14" s="13">
        <v>7394</v>
      </c>
      <c r="J14" s="13">
        <v>25816</v>
      </c>
      <c r="K14" s="11">
        <f t="shared" si="4"/>
        <v>539836</v>
      </c>
      <c r="L14" s="55"/>
    </row>
    <row r="15" spans="1:13" ht="17.25" customHeight="1">
      <c r="A15" s="14" t="s">
        <v>22</v>
      </c>
      <c r="B15" s="13">
        <v>16965</v>
      </c>
      <c r="C15" s="13">
        <v>22770</v>
      </c>
      <c r="D15" s="13">
        <v>22888</v>
      </c>
      <c r="E15" s="13">
        <v>12515</v>
      </c>
      <c r="F15" s="13">
        <v>21171</v>
      </c>
      <c r="G15" s="13">
        <v>25707</v>
      </c>
      <c r="H15" s="13">
        <v>12320</v>
      </c>
      <c r="I15" s="13">
        <v>2486</v>
      </c>
      <c r="J15" s="13">
        <v>7880</v>
      </c>
      <c r="K15" s="11">
        <f t="shared" si="4"/>
        <v>144702</v>
      </c>
    </row>
    <row r="16" spans="1:13" ht="17.25" customHeight="1">
      <c r="A16" s="16" t="s">
        <v>23</v>
      </c>
      <c r="B16" s="11">
        <f>+B17+B18+B19</f>
        <v>96508</v>
      </c>
      <c r="C16" s="11">
        <f t="shared" ref="C16:J16" si="5">+C17+C18+C19</f>
        <v>107243</v>
      </c>
      <c r="D16" s="11">
        <f t="shared" si="5"/>
        <v>134195</v>
      </c>
      <c r="E16" s="11">
        <f t="shared" si="5"/>
        <v>73543</v>
      </c>
      <c r="F16" s="11">
        <f t="shared" si="5"/>
        <v>145583</v>
      </c>
      <c r="G16" s="11">
        <f t="shared" si="5"/>
        <v>236497</v>
      </c>
      <c r="H16" s="11">
        <f t="shared" si="5"/>
        <v>71316</v>
      </c>
      <c r="I16" s="11">
        <f t="shared" si="5"/>
        <v>16852</v>
      </c>
      <c r="J16" s="11">
        <f t="shared" si="5"/>
        <v>43103</v>
      </c>
      <c r="K16" s="11">
        <f t="shared" si="4"/>
        <v>924840</v>
      </c>
    </row>
    <row r="17" spans="1:12" ht="17.25" customHeight="1">
      <c r="A17" s="12" t="s">
        <v>24</v>
      </c>
      <c r="B17" s="13">
        <v>46603</v>
      </c>
      <c r="C17" s="13">
        <v>57517</v>
      </c>
      <c r="D17" s="13">
        <v>72472</v>
      </c>
      <c r="E17" s="13">
        <v>39631</v>
      </c>
      <c r="F17" s="13">
        <v>72538</v>
      </c>
      <c r="G17" s="13">
        <v>109065</v>
      </c>
      <c r="H17" s="13">
        <v>35713</v>
      </c>
      <c r="I17" s="13">
        <v>9883</v>
      </c>
      <c r="J17" s="13">
        <v>22322</v>
      </c>
      <c r="K17" s="11">
        <f t="shared" si="4"/>
        <v>465744</v>
      </c>
      <c r="L17" s="55"/>
    </row>
    <row r="18" spans="1:12" ht="17.25" customHeight="1">
      <c r="A18" s="12" t="s">
        <v>25</v>
      </c>
      <c r="B18" s="13">
        <v>38961</v>
      </c>
      <c r="C18" s="13">
        <v>37654</v>
      </c>
      <c r="D18" s="13">
        <v>48117</v>
      </c>
      <c r="E18" s="13">
        <v>27018</v>
      </c>
      <c r="F18" s="13">
        <v>57775</v>
      </c>
      <c r="G18" s="13">
        <v>106918</v>
      </c>
      <c r="H18" s="13">
        <v>29261</v>
      </c>
      <c r="I18" s="13">
        <v>5287</v>
      </c>
      <c r="J18" s="13">
        <v>15955</v>
      </c>
      <c r="K18" s="11">
        <f t="shared" si="4"/>
        <v>366946</v>
      </c>
      <c r="L18" s="55"/>
    </row>
    <row r="19" spans="1:12" ht="17.25" customHeight="1">
      <c r="A19" s="12" t="s">
        <v>26</v>
      </c>
      <c r="B19" s="13">
        <v>10944</v>
      </c>
      <c r="C19" s="13">
        <v>12072</v>
      </c>
      <c r="D19" s="13">
        <v>13606</v>
      </c>
      <c r="E19" s="13">
        <v>6894</v>
      </c>
      <c r="F19" s="13">
        <v>15270</v>
      </c>
      <c r="G19" s="13">
        <v>20514</v>
      </c>
      <c r="H19" s="13">
        <v>6342</v>
      </c>
      <c r="I19" s="13">
        <v>1682</v>
      </c>
      <c r="J19" s="13">
        <v>4826</v>
      </c>
      <c r="K19" s="11">
        <f t="shared" si="4"/>
        <v>92150</v>
      </c>
    </row>
    <row r="20" spans="1:12" ht="17.25" customHeight="1">
      <c r="A20" s="16" t="s">
        <v>27</v>
      </c>
      <c r="B20" s="13">
        <v>22627</v>
      </c>
      <c r="C20" s="13">
        <v>32813</v>
      </c>
      <c r="D20" s="13">
        <v>41715</v>
      </c>
      <c r="E20" s="13">
        <v>22412</v>
      </c>
      <c r="F20" s="13">
        <v>30694</v>
      </c>
      <c r="G20" s="13">
        <v>30339</v>
      </c>
      <c r="H20" s="13">
        <v>14559</v>
      </c>
      <c r="I20" s="13">
        <v>6583</v>
      </c>
      <c r="J20" s="13">
        <v>17449</v>
      </c>
      <c r="K20" s="11">
        <f t="shared" si="4"/>
        <v>219191</v>
      </c>
    </row>
    <row r="21" spans="1:12" ht="17.25" customHeight="1">
      <c r="A21" s="12" t="s">
        <v>28</v>
      </c>
      <c r="B21" s="13">
        <v>14481</v>
      </c>
      <c r="C21" s="13">
        <v>21000</v>
      </c>
      <c r="D21" s="13">
        <v>26698</v>
      </c>
      <c r="E21" s="13">
        <v>14344</v>
      </c>
      <c r="F21" s="13">
        <v>19644</v>
      </c>
      <c r="G21" s="13">
        <v>19417</v>
      </c>
      <c r="H21" s="13">
        <v>9318</v>
      </c>
      <c r="I21" s="13">
        <v>4213</v>
      </c>
      <c r="J21" s="13">
        <v>11167</v>
      </c>
      <c r="K21" s="11">
        <f t="shared" si="4"/>
        <v>140282</v>
      </c>
      <c r="L21" s="55"/>
    </row>
    <row r="22" spans="1:12" ht="17.25" customHeight="1">
      <c r="A22" s="12" t="s">
        <v>29</v>
      </c>
      <c r="B22" s="13">
        <v>8146</v>
      </c>
      <c r="C22" s="13">
        <v>11813</v>
      </c>
      <c r="D22" s="13">
        <v>15017</v>
      </c>
      <c r="E22" s="13">
        <v>8068</v>
      </c>
      <c r="F22" s="13">
        <v>11050</v>
      </c>
      <c r="G22" s="13">
        <v>10922</v>
      </c>
      <c r="H22" s="13">
        <v>5241</v>
      </c>
      <c r="I22" s="13">
        <v>2370</v>
      </c>
      <c r="J22" s="13">
        <v>6282</v>
      </c>
      <c r="K22" s="11">
        <f t="shared" si="4"/>
        <v>78909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1022</v>
      </c>
      <c r="I23" s="11">
        <v>0</v>
      </c>
      <c r="J23" s="11">
        <v>0</v>
      </c>
      <c r="K23" s="11">
        <f t="shared" si="4"/>
        <v>1022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3.4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3.4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33">
        <v>0</v>
      </c>
      <c r="J30" s="33">
        <v>0</v>
      </c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24699.360000000001</v>
      </c>
      <c r="I31" s="33">
        <v>0</v>
      </c>
      <c r="J31" s="33">
        <v>0</v>
      </c>
      <c r="K31" s="24">
        <f>SUM(B31:J31)</f>
        <v>24699.360000000001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33">
        <v>0</v>
      </c>
      <c r="J32" s="33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33">
        <v>0</v>
      </c>
      <c r="J33" s="3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666794.44000000006</v>
      </c>
      <c r="C43" s="23">
        <f t="shared" ref="C43:H43" si="8">+C44+C52</f>
        <v>949938.78</v>
      </c>
      <c r="D43" s="23">
        <f t="shared" si="8"/>
        <v>1159504.75</v>
      </c>
      <c r="E43" s="23">
        <f t="shared" si="8"/>
        <v>570810.79</v>
      </c>
      <c r="F43" s="23">
        <f t="shared" si="8"/>
        <v>953134.98</v>
      </c>
      <c r="G43" s="23">
        <f t="shared" si="8"/>
        <v>1204907.33</v>
      </c>
      <c r="H43" s="23">
        <f t="shared" si="8"/>
        <v>553155.27</v>
      </c>
      <c r="I43" s="23">
        <f>+I44+I52</f>
        <v>174647.8</v>
      </c>
      <c r="J43" s="23">
        <f>+J44+J52</f>
        <v>356181.4</v>
      </c>
      <c r="K43" s="23">
        <f>SUM(B43:J43)</f>
        <v>6589075.54</v>
      </c>
    </row>
    <row r="44" spans="1:11" ht="17.25" customHeight="1">
      <c r="A44" s="16" t="s">
        <v>49</v>
      </c>
      <c r="B44" s="24">
        <f>SUM(B45:B51)</f>
        <v>651895.91</v>
      </c>
      <c r="C44" s="24">
        <f t="shared" ref="C44:H44" si="9">SUM(C45:C51)</f>
        <v>930123.4</v>
      </c>
      <c r="D44" s="24">
        <f t="shared" si="9"/>
        <v>1139164.92</v>
      </c>
      <c r="E44" s="24">
        <f t="shared" si="9"/>
        <v>551535.9</v>
      </c>
      <c r="F44" s="24">
        <f t="shared" si="9"/>
        <v>935184.07</v>
      </c>
      <c r="G44" s="24">
        <f t="shared" si="9"/>
        <v>1179777.26</v>
      </c>
      <c r="H44" s="24">
        <f t="shared" si="9"/>
        <v>539894.96</v>
      </c>
      <c r="I44" s="24">
        <f>SUM(I45:I51)</f>
        <v>174647.8</v>
      </c>
      <c r="J44" s="24">
        <f>SUM(J45:J51)</f>
        <v>344566.07</v>
      </c>
      <c r="K44" s="24">
        <f t="shared" ref="K44:K52" si="10">SUM(B44:J44)</f>
        <v>6446790.29</v>
      </c>
    </row>
    <row r="45" spans="1:11" ht="17.25" customHeight="1">
      <c r="A45" s="36" t="s">
        <v>50</v>
      </c>
      <c r="B45" s="24">
        <f t="shared" ref="B45:H45" si="11">ROUND(B26*B7,2)</f>
        <v>651895.91</v>
      </c>
      <c r="C45" s="24">
        <f t="shared" si="11"/>
        <v>928060.62</v>
      </c>
      <c r="D45" s="24">
        <f t="shared" si="11"/>
        <v>1139164.92</v>
      </c>
      <c r="E45" s="24">
        <f t="shared" si="11"/>
        <v>551535.9</v>
      </c>
      <c r="F45" s="24">
        <f t="shared" si="11"/>
        <v>935184.07</v>
      </c>
      <c r="G45" s="24">
        <f t="shared" si="11"/>
        <v>1179777.26</v>
      </c>
      <c r="H45" s="24">
        <f t="shared" si="11"/>
        <v>515195.6</v>
      </c>
      <c r="I45" s="24">
        <f>ROUND(I26*I7,2)</f>
        <v>174647.8</v>
      </c>
      <c r="J45" s="24">
        <f>ROUND(J26*J7,2)</f>
        <v>344566.07</v>
      </c>
      <c r="K45" s="24">
        <f t="shared" si="10"/>
        <v>6420028.1499999994</v>
      </c>
    </row>
    <row r="46" spans="1:11" ht="17.25" customHeight="1">
      <c r="A46" s="36" t="s">
        <v>51</v>
      </c>
      <c r="B46" s="20">
        <v>0</v>
      </c>
      <c r="C46" s="24">
        <f>ROUND(C27*C7,2)</f>
        <v>2062.7800000000002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2062.7800000000002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24699.360000000001</v>
      </c>
      <c r="I49" s="33">
        <f>+I31</f>
        <v>0</v>
      </c>
      <c r="J49" s="33">
        <f>+J31</f>
        <v>0</v>
      </c>
      <c r="K49" s="24">
        <f t="shared" si="10"/>
        <v>24699.360000000001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14898.53</v>
      </c>
      <c r="C52" s="38">
        <v>19815.38</v>
      </c>
      <c r="D52" s="38">
        <v>20339.830000000002</v>
      </c>
      <c r="E52" s="38">
        <v>19274.89</v>
      </c>
      <c r="F52" s="38">
        <v>17950.91</v>
      </c>
      <c r="G52" s="38">
        <v>25130.07</v>
      </c>
      <c r="H52" s="38">
        <v>13260.31</v>
      </c>
      <c r="I52" s="20">
        <v>0</v>
      </c>
      <c r="J52" s="38">
        <v>11615.33</v>
      </c>
      <c r="K52" s="38">
        <f t="shared" si="10"/>
        <v>142285.25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-90420</v>
      </c>
      <c r="C56" s="37">
        <f t="shared" si="12"/>
        <v>-133228.91</v>
      </c>
      <c r="D56" s="37">
        <f t="shared" si="12"/>
        <v>-137695.94</v>
      </c>
      <c r="E56" s="37">
        <f t="shared" si="12"/>
        <v>-82303.3</v>
      </c>
      <c r="F56" s="37">
        <f t="shared" si="12"/>
        <v>-97404.33</v>
      </c>
      <c r="G56" s="37">
        <f t="shared" si="12"/>
        <v>-105512.61</v>
      </c>
      <c r="H56" s="37">
        <f t="shared" si="12"/>
        <v>-86157</v>
      </c>
      <c r="I56" s="37">
        <f t="shared" si="12"/>
        <v>-21817.5</v>
      </c>
      <c r="J56" s="37">
        <f t="shared" si="12"/>
        <v>-37116</v>
      </c>
      <c r="K56" s="37">
        <f>SUM(B56:J56)</f>
        <v>-791655.59</v>
      </c>
    </row>
    <row r="57" spans="1:11" ht="18.75" customHeight="1">
      <c r="A57" s="16" t="s">
        <v>84</v>
      </c>
      <c r="B57" s="37">
        <f t="shared" ref="B57:J57" si="13">B58+B59+B60+B61+B62+B63</f>
        <v>-90420</v>
      </c>
      <c r="C57" s="37">
        <f t="shared" si="13"/>
        <v>-133026</v>
      </c>
      <c r="D57" s="37">
        <f t="shared" si="13"/>
        <v>-136569</v>
      </c>
      <c r="E57" s="37">
        <f t="shared" si="13"/>
        <v>-80820</v>
      </c>
      <c r="F57" s="37">
        <f t="shared" si="13"/>
        <v>-97011</v>
      </c>
      <c r="G57" s="37">
        <f t="shared" si="13"/>
        <v>-105489</v>
      </c>
      <c r="H57" s="37">
        <f t="shared" si="13"/>
        <v>-86157</v>
      </c>
      <c r="I57" s="37">
        <f t="shared" si="13"/>
        <v>-19968</v>
      </c>
      <c r="J57" s="37">
        <f t="shared" si="13"/>
        <v>-37116</v>
      </c>
      <c r="K57" s="37">
        <f t="shared" ref="K57:K90" si="14">SUM(B57:J57)</f>
        <v>-786576</v>
      </c>
    </row>
    <row r="58" spans="1:11" ht="18.75" customHeight="1">
      <c r="A58" s="12" t="s">
        <v>85</v>
      </c>
      <c r="B58" s="37">
        <f>-ROUND(B9*$D$3,2)</f>
        <v>-90420</v>
      </c>
      <c r="C58" s="37">
        <f t="shared" ref="C58:J58" si="15">-ROUND(C9*$D$3,2)</f>
        <v>-133026</v>
      </c>
      <c r="D58" s="37">
        <f t="shared" si="15"/>
        <v>-136569</v>
      </c>
      <c r="E58" s="37">
        <f t="shared" si="15"/>
        <v>-80820</v>
      </c>
      <c r="F58" s="37">
        <f t="shared" si="15"/>
        <v>-97011</v>
      </c>
      <c r="G58" s="37">
        <f t="shared" si="15"/>
        <v>-105489</v>
      </c>
      <c r="H58" s="37">
        <f t="shared" si="15"/>
        <v>-86157</v>
      </c>
      <c r="I58" s="37">
        <f t="shared" si="15"/>
        <v>-19968</v>
      </c>
      <c r="J58" s="37">
        <f t="shared" si="15"/>
        <v>-37116</v>
      </c>
      <c r="K58" s="37">
        <f t="shared" si="14"/>
        <v>-786576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v>0</v>
      </c>
      <c r="C64" s="49">
        <f t="shared" ref="C64:H64" si="16">SUM(C65:C86)</f>
        <v>-202.91</v>
      </c>
      <c r="D64" s="49">
        <f t="shared" si="16"/>
        <v>-1126.9399999999998</v>
      </c>
      <c r="E64" s="49">
        <f t="shared" si="16"/>
        <v>-1483.3</v>
      </c>
      <c r="F64" s="49">
        <f t="shared" si="16"/>
        <v>-393.33</v>
      </c>
      <c r="G64" s="49">
        <f t="shared" si="16"/>
        <v>-23.61</v>
      </c>
      <c r="H64" s="20">
        <f t="shared" si="16"/>
        <v>0</v>
      </c>
      <c r="I64" s="49">
        <v>-1849.5</v>
      </c>
      <c r="J64" s="20">
        <v>0</v>
      </c>
      <c r="K64" s="37">
        <f t="shared" si="14"/>
        <v>-5079.59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-1103.33</v>
      </c>
      <c r="E67" s="20">
        <v>0</v>
      </c>
      <c r="F67" s="37">
        <v>-393.33</v>
      </c>
      <c r="G67" s="20">
        <v>0</v>
      </c>
      <c r="H67" s="20">
        <v>0</v>
      </c>
      <c r="I67" s="49">
        <v>-1849.5</v>
      </c>
      <c r="J67" s="20">
        <v>0</v>
      </c>
      <c r="K67" s="37">
        <f t="shared" si="14"/>
        <v>-3346.16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576374.44000000006</v>
      </c>
      <c r="C91" s="25">
        <f t="shared" si="17"/>
        <v>816709.87</v>
      </c>
      <c r="D91" s="25">
        <f t="shared" si="17"/>
        <v>1021808.8099999999</v>
      </c>
      <c r="E91" s="25">
        <f t="shared" si="17"/>
        <v>488507.49000000005</v>
      </c>
      <c r="F91" s="25">
        <f t="shared" si="17"/>
        <v>855730.65</v>
      </c>
      <c r="G91" s="25">
        <f t="shared" si="17"/>
        <v>1099394.72</v>
      </c>
      <c r="H91" s="25">
        <f t="shared" si="17"/>
        <v>466998.26999999996</v>
      </c>
      <c r="I91" s="25">
        <f>+I92+I93</f>
        <v>152830.29999999999</v>
      </c>
      <c r="J91" s="25">
        <f>+J92+J93</f>
        <v>319065.40000000002</v>
      </c>
      <c r="K91" s="50">
        <f>SUM(B91:J91)</f>
        <v>5797419.9500000002</v>
      </c>
      <c r="L91" s="57"/>
    </row>
    <row r="92" spans="1:12" ht="18.75" customHeight="1">
      <c r="A92" s="16" t="s">
        <v>92</v>
      </c>
      <c r="B92" s="25">
        <f t="shared" ref="B92:H92" si="18">+B44+B57+B64+B88</f>
        <v>561475.91</v>
      </c>
      <c r="C92" s="25">
        <f t="shared" si="18"/>
        <v>796894.49</v>
      </c>
      <c r="D92" s="25">
        <f t="shared" si="18"/>
        <v>1001468.98</v>
      </c>
      <c r="E92" s="25">
        <f t="shared" si="18"/>
        <v>469232.60000000003</v>
      </c>
      <c r="F92" s="25">
        <f t="shared" si="18"/>
        <v>837779.74</v>
      </c>
      <c r="G92" s="25">
        <f t="shared" si="18"/>
        <v>1074264.6499999999</v>
      </c>
      <c r="H92" s="25">
        <f t="shared" si="18"/>
        <v>453737.95999999996</v>
      </c>
      <c r="I92" s="25">
        <f>+I44+I57+I64+I88</f>
        <v>152830.29999999999</v>
      </c>
      <c r="J92" s="25">
        <f>+J44+J57+J64+J88</f>
        <v>307450.07</v>
      </c>
      <c r="K92" s="50">
        <f>SUM(B92:J92)</f>
        <v>5655134.6999999993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14898.53</v>
      </c>
      <c r="C93" s="25">
        <f t="shared" si="19"/>
        <v>19815.38</v>
      </c>
      <c r="D93" s="25">
        <f t="shared" si="19"/>
        <v>20339.830000000002</v>
      </c>
      <c r="E93" s="25">
        <f t="shared" si="19"/>
        <v>19274.89</v>
      </c>
      <c r="F93" s="25">
        <f t="shared" si="19"/>
        <v>17950.91</v>
      </c>
      <c r="G93" s="25">
        <f t="shared" si="19"/>
        <v>25130.07</v>
      </c>
      <c r="H93" s="25">
        <f t="shared" si="19"/>
        <v>13260.31</v>
      </c>
      <c r="I93" s="20">
        <f>IF(+I52+I89+I94&lt;0,0,(I52+I89+I94))</f>
        <v>0</v>
      </c>
      <c r="J93" s="25">
        <f>IF(+J52+J89+J94&lt;0,0,(J52+J89+J94))</f>
        <v>11615.33</v>
      </c>
      <c r="K93" s="50">
        <f>SUM(B93:J93)</f>
        <v>142285.25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5797419.959999999</v>
      </c>
    </row>
    <row r="100" spans="1:11" ht="18.75" customHeight="1">
      <c r="A100" s="27" t="s">
        <v>80</v>
      </c>
      <c r="B100" s="28">
        <v>74479.03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74479.03</v>
      </c>
    </row>
    <row r="101" spans="1:11" ht="18.75" customHeight="1">
      <c r="A101" s="27" t="s">
        <v>81</v>
      </c>
      <c r="B101" s="28">
        <v>501895.41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501895.41</v>
      </c>
    </row>
    <row r="102" spans="1:11" ht="18.75" customHeight="1">
      <c r="A102" s="27" t="s">
        <v>82</v>
      </c>
      <c r="B102" s="42">
        <v>0</v>
      </c>
      <c r="C102" s="28">
        <f>+C91</f>
        <v>816709.87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816709.87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1021808.8099999999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1021808.8099999999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488507.49000000005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488507.49000000005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106352.96000000001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106352.96000000001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145303.65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145303.65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206875.55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206875.55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397198.49</v>
      </c>
      <c r="G108" s="42"/>
      <c r="H108" s="42">
        <v>0</v>
      </c>
      <c r="I108" s="42">
        <v>0</v>
      </c>
      <c r="J108" s="42">
        <v>0</v>
      </c>
      <c r="K108" s="43">
        <f t="shared" si="20"/>
        <v>397198.49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331584.56</v>
      </c>
      <c r="H109" s="42">
        <v>0</v>
      </c>
      <c r="I109" s="42">
        <v>0</v>
      </c>
      <c r="J109" s="42">
        <v>0</v>
      </c>
      <c r="K109" s="43">
        <f t="shared" si="20"/>
        <v>331584.56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29321.5</v>
      </c>
      <c r="H110" s="42">
        <v>0</v>
      </c>
      <c r="I110" s="42">
        <v>0</v>
      </c>
      <c r="J110" s="42">
        <v>0</v>
      </c>
      <c r="K110" s="43">
        <f t="shared" si="20"/>
        <v>29321.5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180079.56</v>
      </c>
      <c r="H111" s="42">
        <v>0</v>
      </c>
      <c r="I111" s="42">
        <v>0</v>
      </c>
      <c r="J111" s="42">
        <v>0</v>
      </c>
      <c r="K111" s="43">
        <f t="shared" si="20"/>
        <v>180079.56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147923.56</v>
      </c>
      <c r="H112" s="42">
        <v>0</v>
      </c>
      <c r="I112" s="42">
        <v>0</v>
      </c>
      <c r="J112" s="42">
        <v>0</v>
      </c>
      <c r="K112" s="43">
        <f t="shared" si="20"/>
        <v>147923.56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410485.55</v>
      </c>
      <c r="H113" s="42">
        <v>0</v>
      </c>
      <c r="I113" s="42">
        <v>0</v>
      </c>
      <c r="J113" s="42">
        <v>0</v>
      </c>
      <c r="K113" s="43">
        <f t="shared" si="20"/>
        <v>410485.55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169902.09</v>
      </c>
      <c r="I114" s="42">
        <v>0</v>
      </c>
      <c r="J114" s="42">
        <v>0</v>
      </c>
      <c r="K114" s="43">
        <f t="shared" si="20"/>
        <v>169902.09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297096.18</v>
      </c>
      <c r="I115" s="42">
        <v>0</v>
      </c>
      <c r="J115" s="42">
        <v>0</v>
      </c>
      <c r="K115" s="43">
        <f t="shared" si="20"/>
        <v>297096.18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152830.29999999999</v>
      </c>
      <c r="J116" s="42">
        <v>0</v>
      </c>
      <c r="K116" s="43">
        <f t="shared" si="20"/>
        <v>152830.29999999999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319065.40000000002</v>
      </c>
      <c r="K117" s="46">
        <f t="shared" si="20"/>
        <v>319065.40000000002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>
        <v>171605.2</v>
      </c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2013-11-26T20:29:27Z</dcterms:modified>
</cp:coreProperties>
</file>