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<sst xmlns="http://schemas.openxmlformats.org/spreadsheetml/2006/main" count="95" uniqueCount="95">
  <si>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</si>
  <si>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</si>
  <si>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</si>
  <si>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</si>
  <si>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</si>
  <si>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</si>
  <si>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</si>
  <si>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</si>
  <si>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</si>
  <si>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</si>
  <si>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</si>
  <si>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</si>
  <si>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</si>
  <si>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</si>
  <si>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</si>
  <si>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</si>
  <si>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</si>
  <si>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</si>
  <si>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</si>
  <si>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</si>
  <si>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</si>
  <si>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</si>
  <si>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</si>
  <si>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</si>
  <si>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</si>
  <si>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</si>
  <si>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</si>
  <si>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</si>
  <si>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</si>
  <si>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</si>
  <si>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</si>
  <si>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</si>
  <si>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</si>
  <si>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</si>
  <si>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</si>
  <si>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</si>
  <si>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</si>
  <si>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</si>
  <si>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</si>
  <si>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</si>
  <si>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</si>
  <si>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</si>
  <si>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</si>
  <si>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</si>
  <si>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</si>
  <si>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</si>
  <si>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</si>
  <si>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</si>
  <si>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</si>
  <si>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</si>
  <si>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</si>
  <si>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</si>
  <si>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</si>
  <si>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</si>
  <si>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</si>
  <si>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</si>
  <si>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</si>
  <si>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</si>
  <si>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</si>
  <si>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</si>
  <si>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</si>
  <si>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</si>
  <si>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</si>
  <si>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</si>
  <si>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</si>
  <si>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</si>
  <si>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</si>
  <si>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</si>
  <si>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</si>
  <si>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</si>
  <si>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</si>
  <si>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</si>
  <si>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</si>
  <si>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</si>
  <si>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</si>
  <si>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</si>
  <si>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</si>
  <si>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</si>
  <si>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</si>
  <si>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</si>
  <si>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</si>
  <si>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</si>
  <si>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</si>
  <si>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</si>
  <si>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</si>
  <si>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</si>
  <si>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</si>
  <si>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</si>
  <si>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</si>
  <si>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</si>
  <si>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</si>
  <si>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10. Tarifa de Remuneração Líquida Por Passageiro (1)</t>
  </si>
  <si>
    <t>OPERAÇÃO 20/12/13 - VENCIMENTO 30/12/13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</si>
  <si>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</si>
  <si>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 Inclui revisão de passageiros mês de novembro/13, no total de 428.449 passageiros - todas as áreas.
Obs.: Ressaltamos que desde 31/05/13 está sendo aplicada a desoneração do PIS/COFINS (-3,65%).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</si>
</sst>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90</xdr:row>
      <xdr:rowOff>0</xdr:rowOff>
    </xdr:from>
    <xdr:to>
      <xdr:col>2</xdr:col>
      <xdr:colOff>638175</xdr:colOff>
      <xdr:row>90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3833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638175</xdr:colOff>
      <xdr:row>90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3833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638175</xdr:colOff>
      <xdr:row>90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3833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4"/>
  <sheetViews>
    <sheetView showGridLines="0" tabSelected="1" zoomScale="70" zoomScaleNormal="70"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8" sqref="G38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526188</v>
      </c>
      <c r="C7" s="10">
        <f aca="true" t="shared" si="0" ref="C7:I7">C8+C16+C20</f>
        <v>397387</v>
      </c>
      <c r="D7" s="10">
        <f t="shared" si="0"/>
        <v>596581</v>
      </c>
      <c r="E7" s="10">
        <f t="shared" si="0"/>
        <v>750989</v>
      </c>
      <c r="F7" s="10">
        <f t="shared" si="0"/>
        <v>455373</v>
      </c>
      <c r="G7" s="10">
        <f t="shared" si="0"/>
        <v>747052</v>
      </c>
      <c r="H7" s="10">
        <f t="shared" si="0"/>
        <v>384561</v>
      </c>
      <c r="I7" s="10">
        <f t="shared" si="0"/>
        <v>259608</v>
      </c>
      <c r="J7" s="10">
        <f>+J8+J16+J20</f>
        <v>4117739</v>
      </c>
      <c r="L7" s="42"/>
    </row>
    <row r="8" spans="1:10" ht="15.75">
      <c r="A8" s="11" t="s">
        <v>22</v>
      </c>
      <c r="B8" s="12">
        <f>+B9+B12</f>
        <v>298433</v>
      </c>
      <c r="C8" s="12">
        <f>+C9+C12</f>
        <v>236490</v>
      </c>
      <c r="D8" s="12">
        <f aca="true" t="shared" si="1" ref="D8:I8">+D9+D12</f>
        <v>385280</v>
      </c>
      <c r="E8" s="12">
        <f t="shared" si="1"/>
        <v>448982</v>
      </c>
      <c r="F8" s="12">
        <f t="shared" si="1"/>
        <v>264675</v>
      </c>
      <c r="G8" s="12">
        <f t="shared" si="1"/>
        <v>442561</v>
      </c>
      <c r="H8" s="12">
        <f t="shared" si="1"/>
        <v>212861</v>
      </c>
      <c r="I8" s="12">
        <f t="shared" si="1"/>
        <v>159121</v>
      </c>
      <c r="J8" s="12">
        <f>SUM(B8:I8)</f>
        <v>2448403</v>
      </c>
    </row>
    <row r="9" spans="1:10" ht="15.75">
      <c r="A9" s="13" t="s">
        <v>23</v>
      </c>
      <c r="B9" s="14">
        <v>46365</v>
      </c>
      <c r="C9" s="14">
        <v>43956</v>
      </c>
      <c r="D9" s="14">
        <v>53452</v>
      </c>
      <c r="E9" s="14">
        <v>61296</v>
      </c>
      <c r="F9" s="14">
        <v>48739</v>
      </c>
      <c r="G9" s="14">
        <v>58980</v>
      </c>
      <c r="H9" s="14">
        <v>26551</v>
      </c>
      <c r="I9" s="14">
        <v>28442</v>
      </c>
      <c r="J9" s="12">
        <f aca="true" t="shared" si="2" ref="J9:J15">SUM(B9:I9)</f>
        <v>367781</v>
      </c>
    </row>
    <row r="10" spans="1:10" ht="15.75">
      <c r="A10" s="15" t="s">
        <v>24</v>
      </c>
      <c r="B10" s="14">
        <f>+B9-B11</f>
        <v>46365</v>
      </c>
      <c r="C10" s="14">
        <f aca="true" t="shared" si="3" ref="C10:I10">+C9-C11</f>
        <v>43956</v>
      </c>
      <c r="D10" s="14">
        <f t="shared" si="3"/>
        <v>53452</v>
      </c>
      <c r="E10" s="14">
        <f t="shared" si="3"/>
        <v>61296</v>
      </c>
      <c r="F10" s="14">
        <f t="shared" si="3"/>
        <v>48739</v>
      </c>
      <c r="G10" s="14">
        <f t="shared" si="3"/>
        <v>58980</v>
      </c>
      <c r="H10" s="14">
        <f t="shared" si="3"/>
        <v>26551</v>
      </c>
      <c r="I10" s="14">
        <f t="shared" si="3"/>
        <v>28442</v>
      </c>
      <c r="J10" s="12">
        <f t="shared" si="2"/>
        <v>367781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252068</v>
      </c>
      <c r="C12" s="14">
        <f aca="true" t="shared" si="4" ref="C12:I12">C13+C14+C15</f>
        <v>192534</v>
      </c>
      <c r="D12" s="14">
        <f t="shared" si="4"/>
        <v>331828</v>
      </c>
      <c r="E12" s="14">
        <f t="shared" si="4"/>
        <v>387686</v>
      </c>
      <c r="F12" s="14">
        <f t="shared" si="4"/>
        <v>215936</v>
      </c>
      <c r="G12" s="14">
        <f t="shared" si="4"/>
        <v>383581</v>
      </c>
      <c r="H12" s="14">
        <f t="shared" si="4"/>
        <v>186310</v>
      </c>
      <c r="I12" s="14">
        <f t="shared" si="4"/>
        <v>130679</v>
      </c>
      <c r="J12" s="12">
        <f t="shared" si="2"/>
        <v>2080622</v>
      </c>
    </row>
    <row r="13" spans="1:10" ht="15.75">
      <c r="A13" s="15" t="s">
        <v>27</v>
      </c>
      <c r="B13" s="14">
        <v>121585</v>
      </c>
      <c r="C13" s="14">
        <v>96390</v>
      </c>
      <c r="D13" s="14">
        <v>163300</v>
      </c>
      <c r="E13" s="14">
        <v>193011</v>
      </c>
      <c r="F13" s="14">
        <v>111506</v>
      </c>
      <c r="G13" s="14">
        <v>193659</v>
      </c>
      <c r="H13" s="14">
        <v>92714</v>
      </c>
      <c r="I13" s="14">
        <v>64102</v>
      </c>
      <c r="J13" s="12">
        <f t="shared" si="2"/>
        <v>1036267</v>
      </c>
    </row>
    <row r="14" spans="1:10" ht="15.75">
      <c r="A14" s="15" t="s">
        <v>28</v>
      </c>
      <c r="B14" s="14">
        <v>108820</v>
      </c>
      <c r="C14" s="14">
        <v>78784</v>
      </c>
      <c r="D14" s="14">
        <v>143102</v>
      </c>
      <c r="E14" s="14">
        <v>162422</v>
      </c>
      <c r="F14" s="14">
        <v>86980</v>
      </c>
      <c r="G14" s="14">
        <v>160886</v>
      </c>
      <c r="H14" s="14">
        <v>79592</v>
      </c>
      <c r="I14" s="14">
        <v>58003</v>
      </c>
      <c r="J14" s="12">
        <f t="shared" si="2"/>
        <v>878589</v>
      </c>
    </row>
    <row r="15" spans="1:10" ht="15.75">
      <c r="A15" s="15" t="s">
        <v>29</v>
      </c>
      <c r="B15" s="14">
        <v>21663</v>
      </c>
      <c r="C15" s="14">
        <v>17360</v>
      </c>
      <c r="D15" s="14">
        <v>25426</v>
      </c>
      <c r="E15" s="14">
        <v>32253</v>
      </c>
      <c r="F15" s="14">
        <v>17450</v>
      </c>
      <c r="G15" s="14">
        <v>29036</v>
      </c>
      <c r="H15" s="14">
        <v>14004</v>
      </c>
      <c r="I15" s="14">
        <v>8574</v>
      </c>
      <c r="J15" s="12">
        <f t="shared" si="2"/>
        <v>165766</v>
      </c>
    </row>
    <row r="16" spans="1:10" ht="15.75">
      <c r="A16" s="17" t="s">
        <v>30</v>
      </c>
      <c r="B16" s="18">
        <f>B17+B18+B19</f>
        <v>171215</v>
      </c>
      <c r="C16" s="18">
        <f aca="true" t="shared" si="5" ref="C16:I16">C17+C18+C19</f>
        <v>112609</v>
      </c>
      <c r="D16" s="18">
        <f t="shared" si="5"/>
        <v>138919</v>
      </c>
      <c r="E16" s="18">
        <f t="shared" si="5"/>
        <v>202771</v>
      </c>
      <c r="F16" s="18">
        <f t="shared" si="5"/>
        <v>136232</v>
      </c>
      <c r="G16" s="18">
        <f t="shared" si="5"/>
        <v>229676</v>
      </c>
      <c r="H16" s="18">
        <f t="shared" si="5"/>
        <v>139025</v>
      </c>
      <c r="I16" s="18">
        <f t="shared" si="5"/>
        <v>83270</v>
      </c>
      <c r="J16" s="12">
        <f aca="true" t="shared" si="6" ref="J16:J22">SUM(B16:I16)</f>
        <v>1213717</v>
      </c>
    </row>
    <row r="17" spans="1:10" ht="18.75" customHeight="1">
      <c r="A17" s="13" t="s">
        <v>31</v>
      </c>
      <c r="B17" s="14">
        <v>93730</v>
      </c>
      <c r="C17" s="14">
        <v>66607</v>
      </c>
      <c r="D17" s="14">
        <v>86331</v>
      </c>
      <c r="E17" s="14">
        <v>123468</v>
      </c>
      <c r="F17" s="14">
        <v>81629</v>
      </c>
      <c r="G17" s="14">
        <v>135202</v>
      </c>
      <c r="H17" s="14">
        <v>78338</v>
      </c>
      <c r="I17" s="14">
        <v>46514</v>
      </c>
      <c r="J17" s="12">
        <f t="shared" si="6"/>
        <v>711819</v>
      </c>
    </row>
    <row r="18" spans="1:10" ht="18.75" customHeight="1">
      <c r="A18" s="13" t="s">
        <v>32</v>
      </c>
      <c r="B18" s="14">
        <v>63745</v>
      </c>
      <c r="C18" s="14">
        <v>36631</v>
      </c>
      <c r="D18" s="14">
        <v>42142</v>
      </c>
      <c r="E18" s="14">
        <v>63016</v>
      </c>
      <c r="F18" s="14">
        <v>44909</v>
      </c>
      <c r="G18" s="14">
        <v>78481</v>
      </c>
      <c r="H18" s="14">
        <v>51485</v>
      </c>
      <c r="I18" s="14">
        <v>31809</v>
      </c>
      <c r="J18" s="12">
        <f t="shared" si="6"/>
        <v>412218</v>
      </c>
    </row>
    <row r="19" spans="1:10" ht="18.75" customHeight="1">
      <c r="A19" s="13" t="s">
        <v>33</v>
      </c>
      <c r="B19" s="14">
        <v>13740</v>
      </c>
      <c r="C19" s="14">
        <v>9371</v>
      </c>
      <c r="D19" s="14">
        <v>10446</v>
      </c>
      <c r="E19" s="14">
        <v>16287</v>
      </c>
      <c r="F19" s="14">
        <v>9694</v>
      </c>
      <c r="G19" s="14">
        <v>15993</v>
      </c>
      <c r="H19" s="14">
        <v>9202</v>
      </c>
      <c r="I19" s="14">
        <v>4947</v>
      </c>
      <c r="J19" s="12">
        <f t="shared" si="6"/>
        <v>89680</v>
      </c>
    </row>
    <row r="20" spans="1:10" ht="18.75" customHeight="1">
      <c r="A20" s="17" t="s">
        <v>34</v>
      </c>
      <c r="B20" s="14">
        <f>B21+B22</f>
        <v>56540</v>
      </c>
      <c r="C20" s="14">
        <f aca="true" t="shared" si="7" ref="C20:I20">C21+C22</f>
        <v>48288</v>
      </c>
      <c r="D20" s="14">
        <f t="shared" si="7"/>
        <v>72382</v>
      </c>
      <c r="E20" s="14">
        <f t="shared" si="7"/>
        <v>99236</v>
      </c>
      <c r="F20" s="14">
        <f t="shared" si="7"/>
        <v>54466</v>
      </c>
      <c r="G20" s="14">
        <f t="shared" si="7"/>
        <v>74815</v>
      </c>
      <c r="H20" s="14">
        <f t="shared" si="7"/>
        <v>32675</v>
      </c>
      <c r="I20" s="14">
        <f t="shared" si="7"/>
        <v>17217</v>
      </c>
      <c r="J20" s="12">
        <f t="shared" si="6"/>
        <v>455619</v>
      </c>
    </row>
    <row r="21" spans="1:10" ht="18.75" customHeight="1">
      <c r="A21" s="13" t="s">
        <v>35</v>
      </c>
      <c r="B21" s="14">
        <v>36186</v>
      </c>
      <c r="C21" s="14">
        <v>30904</v>
      </c>
      <c r="D21" s="14">
        <v>46324</v>
      </c>
      <c r="E21" s="14">
        <v>63511</v>
      </c>
      <c r="F21" s="14">
        <v>34858</v>
      </c>
      <c r="G21" s="14">
        <v>47882</v>
      </c>
      <c r="H21" s="14">
        <v>20912</v>
      </c>
      <c r="I21" s="14">
        <v>11019</v>
      </c>
      <c r="J21" s="12">
        <f t="shared" si="6"/>
        <v>291596</v>
      </c>
    </row>
    <row r="22" spans="1:10" ht="18.75" customHeight="1">
      <c r="A22" s="13" t="s">
        <v>36</v>
      </c>
      <c r="B22" s="14">
        <v>20354</v>
      </c>
      <c r="C22" s="14">
        <v>17384</v>
      </c>
      <c r="D22" s="14">
        <v>26058</v>
      </c>
      <c r="E22" s="14">
        <v>35725</v>
      </c>
      <c r="F22" s="14">
        <v>19608</v>
      </c>
      <c r="G22" s="14">
        <v>26933</v>
      </c>
      <c r="H22" s="14">
        <v>11763</v>
      </c>
      <c r="I22" s="14">
        <v>6198</v>
      </c>
      <c r="J22" s="12">
        <f t="shared" si="6"/>
        <v>164023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0.9685402418907311</v>
      </c>
      <c r="C28" s="23">
        <f aca="true" t="shared" si="8" ref="C28:I28">(((+C$8+C$16)*C$25)+(C$20*C$26))/C$7</f>
        <v>0.9705074026075337</v>
      </c>
      <c r="D28" s="23">
        <f t="shared" si="8"/>
        <v>0.9762925021078446</v>
      </c>
      <c r="E28" s="23">
        <f t="shared" si="8"/>
        <v>0.9734794182071907</v>
      </c>
      <c r="F28" s="23">
        <f t="shared" si="8"/>
        <v>0.9704450009113409</v>
      </c>
      <c r="G28" s="23">
        <f t="shared" si="8"/>
        <v>0.9735511831840353</v>
      </c>
      <c r="H28" s="23">
        <f t="shared" si="8"/>
        <v>0.9294301595845653</v>
      </c>
      <c r="I28" s="23">
        <f t="shared" si="8"/>
        <v>0.9837331203198669</v>
      </c>
      <c r="J28" s="21"/>
    </row>
    <row r="29" spans="1:10" ht="12" customHeight="1">
      <c r="A29" s="17"/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1.5151843544138597</v>
      </c>
      <c r="C31" s="26">
        <f aca="true" t="shared" si="9" ref="C31:I31">C28*C30</f>
        <v>1.4928344866909082</v>
      </c>
      <c r="D31" s="26">
        <f t="shared" si="9"/>
        <v>1.5171585482755905</v>
      </c>
      <c r="E31" s="26">
        <f t="shared" si="9"/>
        <v>1.5120082323594086</v>
      </c>
      <c r="F31" s="26">
        <f t="shared" si="9"/>
        <v>1.466924663377583</v>
      </c>
      <c r="G31" s="26">
        <f t="shared" si="9"/>
        <v>1.5424944946367856</v>
      </c>
      <c r="H31" s="26">
        <f t="shared" si="9"/>
        <v>1.6874733977417369</v>
      </c>
      <c r="I31" s="26">
        <f t="shared" si="9"/>
        <v>1.8892594575743045</v>
      </c>
      <c r="J31" s="27"/>
    </row>
    <row r="32" spans="1:10" ht="12" customHeight="1">
      <c r="A32" s="17"/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7"/>
    </row>
    <row r="33" spans="1:10" ht="18.75" customHeight="1">
      <c r="A33" s="2" t="s">
        <v>89</v>
      </c>
      <c r="B33" s="21">
        <v>19802.42</v>
      </c>
      <c r="C33" s="21">
        <v>13908.42</v>
      </c>
      <c r="D33" s="21">
        <v>16875</v>
      </c>
      <c r="E33" s="21">
        <v>23718</v>
      </c>
      <c r="F33" s="21">
        <v>17289</v>
      </c>
      <c r="G33" s="21">
        <v>25749.74</v>
      </c>
      <c r="H33" s="21">
        <v>14421.32</v>
      </c>
      <c r="I33" s="21">
        <v>13608</v>
      </c>
      <c r="J33" s="21">
        <f>SUM(B33:I33)</f>
        <v>145371.9</v>
      </c>
    </row>
    <row r="34" spans="1:10" ht="18.75" customHeight="1">
      <c r="A34" s="17" t="s">
        <v>40</v>
      </c>
      <c r="B34" s="56">
        <v>746</v>
      </c>
      <c r="C34" s="56">
        <v>563</v>
      </c>
      <c r="D34" s="56">
        <v>794</v>
      </c>
      <c r="E34" s="56">
        <v>1042</v>
      </c>
      <c r="F34" s="56">
        <v>618</v>
      </c>
      <c r="G34" s="56">
        <v>1095</v>
      </c>
      <c r="H34" s="56">
        <v>592</v>
      </c>
      <c r="I34" s="56">
        <v>465</v>
      </c>
      <c r="J34" s="56">
        <f>SUM(B34:I34)</f>
        <v>5915</v>
      </c>
    </row>
    <row r="35" spans="1:10" ht="18.75" customHeight="1">
      <c r="A35" s="17" t="s">
        <v>41</v>
      </c>
      <c r="B35" s="21">
        <f>B33/B34</f>
        <v>26.54479892761394</v>
      </c>
      <c r="C35" s="21">
        <f aca="true" t="shared" si="10" ref="C35:I35">C33/C34</f>
        <v>24.704120781527532</v>
      </c>
      <c r="D35" s="21">
        <f t="shared" si="10"/>
        <v>21.25314861460957</v>
      </c>
      <c r="E35" s="21">
        <f t="shared" si="10"/>
        <v>22.761996161228407</v>
      </c>
      <c r="F35" s="21">
        <f t="shared" si="10"/>
        <v>27.975728155339805</v>
      </c>
      <c r="G35" s="21">
        <f t="shared" si="10"/>
        <v>23.515744292237443</v>
      </c>
      <c r="H35" s="21">
        <f t="shared" si="10"/>
        <v>24.360337837837836</v>
      </c>
      <c r="I35" s="21">
        <f t="shared" si="10"/>
        <v>29.26451612903226</v>
      </c>
      <c r="J35" s="21">
        <f>SUM(B35:I35)</f>
        <v>200.3803908994268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817074.25</v>
      </c>
      <c r="C37" s="29">
        <f aca="true" t="shared" si="11" ref="C37:I37">+C38+C39</f>
        <v>607141.4400000001</v>
      </c>
      <c r="D37" s="29">
        <f t="shared" si="11"/>
        <v>921982.96</v>
      </c>
      <c r="E37" s="29">
        <f t="shared" si="11"/>
        <v>1159219.55</v>
      </c>
      <c r="F37" s="29">
        <f t="shared" si="11"/>
        <v>685286.88</v>
      </c>
      <c r="G37" s="29">
        <f t="shared" si="11"/>
        <v>1178073.34</v>
      </c>
      <c r="H37" s="29">
        <f t="shared" si="11"/>
        <v>663357.7799999999</v>
      </c>
      <c r="I37" s="29">
        <f t="shared" si="11"/>
        <v>504074.87</v>
      </c>
      <c r="J37" s="29">
        <f aca="true" t="shared" si="12" ref="J33:J51">SUM(B37:I37)</f>
        <v>6536211.07</v>
      </c>
      <c r="L37" s="43"/>
      <c r="M37" s="43"/>
    </row>
    <row r="38" spans="1:10" ht="15.75">
      <c r="A38" s="17" t="s">
        <v>74</v>
      </c>
      <c r="B38" s="30">
        <f>ROUND(+B7*B31,2)</f>
        <v>797271.83</v>
      </c>
      <c r="C38" s="30">
        <f aca="true" t="shared" si="13" ref="C38:I38">ROUND(+C7*C31,2)</f>
        <v>593233.02</v>
      </c>
      <c r="D38" s="30">
        <f t="shared" si="13"/>
        <v>905107.96</v>
      </c>
      <c r="E38" s="30">
        <f t="shared" si="13"/>
        <v>1135501.55</v>
      </c>
      <c r="F38" s="30">
        <f t="shared" si="13"/>
        <v>667997.88</v>
      </c>
      <c r="G38" s="30">
        <f t="shared" si="13"/>
        <v>1152323.6</v>
      </c>
      <c r="H38" s="30">
        <f t="shared" si="13"/>
        <v>648936.46</v>
      </c>
      <c r="I38" s="30">
        <f t="shared" si="13"/>
        <v>490466.87</v>
      </c>
      <c r="J38" s="30">
        <f>SUM(B38:I38)</f>
        <v>6390839.17</v>
      </c>
    </row>
    <row r="39" spans="1:10" ht="15.75">
      <c r="A39" s="17" t="s">
        <v>43</v>
      </c>
      <c r="B39" s="55">
        <f>+B33</f>
        <v>19802.42</v>
      </c>
      <c r="C39" s="55">
        <f aca="true" t="shared" si="14" ref="C39:I39">+C33</f>
        <v>13908.42</v>
      </c>
      <c r="D39" s="55">
        <f t="shared" si="14"/>
        <v>16875</v>
      </c>
      <c r="E39" s="55">
        <f t="shared" si="14"/>
        <v>23718</v>
      </c>
      <c r="F39" s="55">
        <f t="shared" si="14"/>
        <v>17289</v>
      </c>
      <c r="G39" s="55">
        <f t="shared" si="14"/>
        <v>25749.74</v>
      </c>
      <c r="H39" s="55">
        <f t="shared" si="14"/>
        <v>14421.32</v>
      </c>
      <c r="I39" s="55">
        <f t="shared" si="14"/>
        <v>13608</v>
      </c>
      <c r="J39" s="55">
        <f t="shared" si="12"/>
        <v>145371.9</v>
      </c>
    </row>
    <row r="40" spans="1:10" ht="15.75">
      <c r="A40" s="2"/>
      <c r="B40" s="22">
        <v>0</v>
      </c>
      <c r="C40" s="21">
        <v>0</v>
      </c>
      <c r="D40" s="21">
        <v>0</v>
      </c>
      <c r="E40" s="27">
        <v>0</v>
      </c>
      <c r="F40" s="21">
        <v>0</v>
      </c>
      <c r="G40" s="21">
        <v>0</v>
      </c>
      <c r="H40" s="21">
        <v>0</v>
      </c>
      <c r="I40" s="21">
        <v>0</v>
      </c>
      <c r="J40" s="27"/>
    </row>
    <row r="41" spans="1:12" ht="15.75">
      <c r="A41" s="2" t="s">
        <v>90</v>
      </c>
      <c r="B41" s="31">
        <f aca="true" t="shared" si="15" ref="B41:J41">+B42+B45+B51</f>
        <v>-31759.859999999986</v>
      </c>
      <c r="C41" s="31">
        <f t="shared" si="15"/>
        <v>-85652.58</v>
      </c>
      <c r="D41" s="31">
        <f t="shared" si="15"/>
        <v>-139529.13</v>
      </c>
      <c r="E41" s="31">
        <f t="shared" si="15"/>
        <v>-59709.31999999998</v>
      </c>
      <c r="F41" s="31">
        <f t="shared" si="15"/>
        <v>-129986.44999999998</v>
      </c>
      <c r="G41" s="31">
        <f t="shared" si="15"/>
        <v>-112153.63</v>
      </c>
      <c r="H41" s="31">
        <f t="shared" si="15"/>
        <v>-44807.14</v>
      </c>
      <c r="I41" s="31">
        <f t="shared" si="15"/>
        <v>-69983.22</v>
      </c>
      <c r="J41" s="31">
        <f t="shared" si="15"/>
        <v>-673581.3299999998</v>
      </c>
      <c r="L41" s="43"/>
    </row>
    <row r="42" spans="1:12" ht="15.75">
      <c r="A42" s="17" t="s">
        <v>44</v>
      </c>
      <c r="B42" s="32">
        <f>B43+B44</f>
        <v>-139095</v>
      </c>
      <c r="C42" s="32">
        <f aca="true" t="shared" si="16" ref="C42:I42">C43+C44</f>
        <v>-131868</v>
      </c>
      <c r="D42" s="32">
        <f t="shared" si="16"/>
        <v>-160356</v>
      </c>
      <c r="E42" s="32">
        <f t="shared" si="16"/>
        <v>-183888</v>
      </c>
      <c r="F42" s="32">
        <f t="shared" si="16"/>
        <v>-146217</v>
      </c>
      <c r="G42" s="32">
        <f t="shared" si="16"/>
        <v>-176940</v>
      </c>
      <c r="H42" s="32">
        <f t="shared" si="16"/>
        <v>-79653</v>
      </c>
      <c r="I42" s="32">
        <f t="shared" si="16"/>
        <v>-85326</v>
      </c>
      <c r="J42" s="31">
        <f t="shared" si="12"/>
        <v>-1103343</v>
      </c>
      <c r="L42" s="43"/>
    </row>
    <row r="43" spans="1:12" ht="15.75">
      <c r="A43" s="13" t="s">
        <v>69</v>
      </c>
      <c r="B43" s="20">
        <f aca="true" t="shared" si="17" ref="B43:I43">ROUND(-B9*$D$3,2)</f>
        <v>-139095</v>
      </c>
      <c r="C43" s="20">
        <f t="shared" si="17"/>
        <v>-131868</v>
      </c>
      <c r="D43" s="20">
        <f t="shared" si="17"/>
        <v>-160356</v>
      </c>
      <c r="E43" s="20">
        <f t="shared" si="17"/>
        <v>-183888</v>
      </c>
      <c r="F43" s="20">
        <f t="shared" si="17"/>
        <v>-146217</v>
      </c>
      <c r="G43" s="20">
        <f t="shared" si="17"/>
        <v>-176940</v>
      </c>
      <c r="H43" s="20">
        <f t="shared" si="17"/>
        <v>-79653</v>
      </c>
      <c r="I43" s="20">
        <f t="shared" si="17"/>
        <v>-85326</v>
      </c>
      <c r="J43" s="55">
        <f t="shared" si="12"/>
        <v>-1103343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5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-24772.21</v>
      </c>
      <c r="C45" s="32">
        <f t="shared" si="19"/>
        <v>-26710.07</v>
      </c>
      <c r="D45" s="32">
        <f t="shared" si="19"/>
        <v>-41684</v>
      </c>
      <c r="E45" s="32">
        <f t="shared" si="19"/>
        <v>-73703.54</v>
      </c>
      <c r="F45" s="32">
        <f t="shared" si="19"/>
        <v>-9551.86</v>
      </c>
      <c r="G45" s="32">
        <f t="shared" si="19"/>
        <v>-48824.6</v>
      </c>
      <c r="H45" s="32">
        <f t="shared" si="19"/>
        <v>-31357.27</v>
      </c>
      <c r="I45" s="32">
        <f t="shared" si="19"/>
        <v>-14139.29</v>
      </c>
      <c r="J45" s="32">
        <f t="shared" si="19"/>
        <v>-270742.83999999997</v>
      </c>
      <c r="L45" s="49"/>
    </row>
    <row r="46" spans="1:10" ht="15.75">
      <c r="A46" s="13" t="s">
        <v>62</v>
      </c>
      <c r="B46" s="27">
        <v>-24772.21</v>
      </c>
      <c r="C46" s="27">
        <v>-26710.07</v>
      </c>
      <c r="D46" s="27">
        <v>-41684</v>
      </c>
      <c r="E46" s="27">
        <v>-73703.54</v>
      </c>
      <c r="F46" s="27">
        <v>-9551.86</v>
      </c>
      <c r="G46" s="27">
        <v>-48824.6</v>
      </c>
      <c r="H46" s="27">
        <v>-31357.27</v>
      </c>
      <c r="I46" s="27">
        <v>-14139.29</v>
      </c>
      <c r="J46" s="27">
        <f t="shared" si="12"/>
        <v>-270742.83999999997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2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2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2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7" t="s">
        <v>70</v>
      </c>
      <c r="B51" s="33">
        <v>132107.35</v>
      </c>
      <c r="C51" s="33">
        <v>72925.49</v>
      </c>
      <c r="D51" s="33">
        <v>62510.87</v>
      </c>
      <c r="E51" s="33">
        <v>197882.22</v>
      </c>
      <c r="F51" s="33">
        <v>25782.41</v>
      </c>
      <c r="G51" s="33">
        <v>113610.97</v>
      </c>
      <c r="H51" s="33">
        <v>66203.13</v>
      </c>
      <c r="I51" s="33">
        <v>29482.07</v>
      </c>
      <c r="J51" s="27">
        <f t="shared" si="12"/>
        <v>700504.51</v>
      </c>
    </row>
    <row r="52" spans="1:10" ht="15.75">
      <c r="A52" s="38"/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/>
    </row>
    <row r="53" spans="1:12" ht="15.75">
      <c r="A53" s="2" t="s">
        <v>46</v>
      </c>
      <c r="B53" s="35">
        <f aca="true" t="shared" si="20" ref="B53:I53">+B37+B41</f>
        <v>785314.39</v>
      </c>
      <c r="C53" s="35">
        <f t="shared" si="20"/>
        <v>521488.86000000004</v>
      </c>
      <c r="D53" s="35">
        <f t="shared" si="20"/>
        <v>782453.83</v>
      </c>
      <c r="E53" s="35">
        <f t="shared" si="20"/>
        <v>1099510.23</v>
      </c>
      <c r="F53" s="35">
        <f t="shared" si="20"/>
        <v>555300.43</v>
      </c>
      <c r="G53" s="35">
        <f t="shared" si="20"/>
        <v>1065919.71</v>
      </c>
      <c r="H53" s="35">
        <f t="shared" si="20"/>
        <v>618550.6399999999</v>
      </c>
      <c r="I53" s="35">
        <f t="shared" si="20"/>
        <v>434091.65</v>
      </c>
      <c r="J53" s="35">
        <f>SUM(B53:I53)</f>
        <v>5862629.74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5862629.749999999</v>
      </c>
      <c r="L56" s="43"/>
    </row>
    <row r="57" spans="1:10" ht="17.25" customHeight="1">
      <c r="A57" s="17" t="s">
        <v>48</v>
      </c>
      <c r="B57" s="45">
        <v>124501.57</v>
      </c>
      <c r="C57" s="45">
        <v>130667.01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255168.58000000002</v>
      </c>
    </row>
    <row r="58" spans="1:10" ht="17.25" customHeight="1">
      <c r="A58" s="17" t="s">
        <v>54</v>
      </c>
      <c r="B58" s="45">
        <v>660812.82</v>
      </c>
      <c r="C58" s="45">
        <v>390821.85</v>
      </c>
      <c r="D58" s="44">
        <v>0</v>
      </c>
      <c r="E58" s="45">
        <v>545971.67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1597606.3399999999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318345.97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318345.97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309655.61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309655.61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101291.12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101291.12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53161.14</v>
      </c>
      <c r="E62" s="44">
        <v>0</v>
      </c>
      <c r="F62" s="45">
        <v>97392.72</v>
      </c>
      <c r="G62" s="44">
        <v>0</v>
      </c>
      <c r="H62" s="44">
        <v>0</v>
      </c>
      <c r="I62" s="44">
        <v>0</v>
      </c>
      <c r="J62" s="35">
        <f t="shared" si="21"/>
        <v>150553.86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351009.93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351009.93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173772.24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173772.24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28756.4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28756.4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457907.71</v>
      </c>
      <c r="G66" s="44">
        <v>0</v>
      </c>
      <c r="H66" s="44">
        <v>0</v>
      </c>
      <c r="I66" s="44">
        <v>0</v>
      </c>
      <c r="J66" s="35">
        <f t="shared" si="21"/>
        <v>457907.71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610914.14</v>
      </c>
      <c r="H67" s="45">
        <v>618550.64</v>
      </c>
      <c r="I67" s="44">
        <v>0</v>
      </c>
      <c r="J67" s="32">
        <f t="shared" si="21"/>
        <v>1229464.78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455005.57</v>
      </c>
      <c r="H68" s="44">
        <v>0</v>
      </c>
      <c r="I68" s="44">
        <v>0</v>
      </c>
      <c r="J68" s="35">
        <f t="shared" si="21"/>
        <v>455005.57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145341.06</v>
      </c>
      <c r="J69" s="32">
        <f t="shared" si="21"/>
        <v>145341.06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288750.58</v>
      </c>
      <c r="J70" s="35">
        <f t="shared" si="21"/>
        <v>288750.58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91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3">
        <v>1.6122054335690361</v>
      </c>
      <c r="C75" s="53">
        <v>1.579704516468217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35"/>
    </row>
    <row r="76" spans="1:10" ht="15.75">
      <c r="A76" s="17" t="s">
        <v>76</v>
      </c>
      <c r="B76" s="53">
        <v>1.4940701804726677</v>
      </c>
      <c r="C76" s="53">
        <v>1.4625546536172178</v>
      </c>
      <c r="D76" s="53"/>
      <c r="E76" s="53">
        <v>1.5439098781777199</v>
      </c>
      <c r="F76" s="53">
        <v>0</v>
      </c>
      <c r="G76" s="53">
        <v>0</v>
      </c>
      <c r="H76" s="53">
        <v>0</v>
      </c>
      <c r="I76" s="53">
        <v>0</v>
      </c>
      <c r="J76" s="35"/>
    </row>
    <row r="77" spans="1:10" ht="15.75">
      <c r="A77" s="17" t="s">
        <v>77</v>
      </c>
      <c r="B77" s="53">
        <v>0</v>
      </c>
      <c r="C77" s="53">
        <v>0</v>
      </c>
      <c r="D77" s="24">
        <v>1.4208022810878278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32"/>
    </row>
    <row r="78" spans="1:10" ht="15.75">
      <c r="A78" s="17" t="s">
        <v>78</v>
      </c>
      <c r="B78" s="53">
        <v>0</v>
      </c>
      <c r="C78" s="53">
        <v>0</v>
      </c>
      <c r="D78" s="53">
        <v>1.4922165830481444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35"/>
    </row>
    <row r="79" spans="1:10" ht="15.75">
      <c r="A79" s="17" t="s">
        <v>79</v>
      </c>
      <c r="B79" s="53">
        <v>0</v>
      </c>
      <c r="C79" s="53">
        <v>0</v>
      </c>
      <c r="D79" s="53">
        <v>1.8297956403269755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32"/>
    </row>
    <row r="80" spans="1:10" ht="15.75">
      <c r="A80" s="17" t="s">
        <v>80</v>
      </c>
      <c r="B80" s="53">
        <v>0</v>
      </c>
      <c r="C80" s="53">
        <v>0</v>
      </c>
      <c r="D80" s="53">
        <v>1.6904900136459498</v>
      </c>
      <c r="E80" s="53">
        <v>0</v>
      </c>
      <c r="F80" s="53">
        <v>1.5157789703836217</v>
      </c>
      <c r="G80" s="53">
        <v>0</v>
      </c>
      <c r="H80" s="53">
        <v>0</v>
      </c>
      <c r="I80" s="53">
        <v>0</v>
      </c>
      <c r="J80" s="35"/>
    </row>
    <row r="81" spans="1:10" ht="15.75">
      <c r="A81" s="17" t="s">
        <v>81</v>
      </c>
      <c r="B81" s="53">
        <v>0</v>
      </c>
      <c r="C81" s="53">
        <v>0</v>
      </c>
      <c r="D81" s="53">
        <v>0</v>
      </c>
      <c r="E81" s="53">
        <v>1.4892729180804474</v>
      </c>
      <c r="F81" s="53"/>
      <c r="G81" s="53">
        <v>0</v>
      </c>
      <c r="H81" s="53">
        <v>0</v>
      </c>
      <c r="I81" s="53">
        <v>0</v>
      </c>
      <c r="J81" s="35"/>
    </row>
    <row r="82" spans="1:10" ht="15.75">
      <c r="A82" s="17" t="s">
        <v>82</v>
      </c>
      <c r="B82" s="53">
        <v>0</v>
      </c>
      <c r="C82" s="53">
        <v>0</v>
      </c>
      <c r="D82" s="53">
        <v>0</v>
      </c>
      <c r="E82" s="53">
        <v>1.487673366029718</v>
      </c>
      <c r="F82" s="53">
        <v>0</v>
      </c>
      <c r="G82" s="53">
        <v>0</v>
      </c>
      <c r="H82" s="53">
        <v>0</v>
      </c>
      <c r="I82" s="53">
        <v>0</v>
      </c>
      <c r="J82" s="35"/>
    </row>
    <row r="83" spans="1:10" ht="15.75">
      <c r="A83" s="17" t="s">
        <v>83</v>
      </c>
      <c r="B83" s="53">
        <v>0</v>
      </c>
      <c r="C83" s="53">
        <v>0</v>
      </c>
      <c r="D83" s="53">
        <v>0</v>
      </c>
      <c r="E83" s="24">
        <v>1.473945361837489</v>
      </c>
      <c r="F83" s="53">
        <v>0</v>
      </c>
      <c r="G83" s="53">
        <v>0</v>
      </c>
      <c r="H83" s="53">
        <v>0</v>
      </c>
      <c r="I83" s="53">
        <v>0</v>
      </c>
      <c r="J83" s="32"/>
    </row>
    <row r="84" spans="1:10" ht="15.75">
      <c r="A84" s="17" t="s">
        <v>84</v>
      </c>
      <c r="B84" s="53">
        <v>0</v>
      </c>
      <c r="C84" s="53">
        <v>0</v>
      </c>
      <c r="D84" s="53">
        <v>0</v>
      </c>
      <c r="E84" s="53">
        <v>0</v>
      </c>
      <c r="F84" s="53">
        <v>1.4572202217378944</v>
      </c>
      <c r="G84" s="53">
        <v>0</v>
      </c>
      <c r="H84" s="53">
        <v>0</v>
      </c>
      <c r="I84" s="53">
        <v>0</v>
      </c>
      <c r="J84" s="35"/>
    </row>
    <row r="85" spans="1:10" ht="15.75">
      <c r="A85" s="17" t="s">
        <v>85</v>
      </c>
      <c r="B85" s="53">
        <v>0</v>
      </c>
      <c r="C85" s="53">
        <v>0</v>
      </c>
      <c r="D85" s="53">
        <v>0</v>
      </c>
      <c r="E85" s="53">
        <v>0</v>
      </c>
      <c r="F85" s="53">
        <v>0</v>
      </c>
      <c r="G85" s="24">
        <v>1.4832515845803975</v>
      </c>
      <c r="H85" s="53">
        <v>1.6874734047394302</v>
      </c>
      <c r="I85" s="53">
        <v>0</v>
      </c>
      <c r="J85" s="32"/>
    </row>
    <row r="86" spans="1:10" ht="15.75">
      <c r="A86" s="17" t="s">
        <v>86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1.622670432172075</v>
      </c>
      <c r="H86" s="53">
        <v>0</v>
      </c>
      <c r="I86" s="53">
        <v>0</v>
      </c>
      <c r="J86" s="35"/>
    </row>
    <row r="87" spans="1:10" ht="15.75">
      <c r="A87" s="17" t="s">
        <v>87</v>
      </c>
      <c r="B87" s="53">
        <v>0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24">
        <v>1.847647488642501</v>
      </c>
      <c r="J87" s="32"/>
    </row>
    <row r="88" spans="1:10" ht="15.75">
      <c r="A88" s="41" t="s">
        <v>88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1.9130487900857869</v>
      </c>
      <c r="J88" s="39"/>
    </row>
    <row r="89" spans="1:10" ht="32.25" customHeight="1">
      <c r="A89" s="57" t="s">
        <v>94</v>
      </c>
      <c r="B89" s="58"/>
      <c r="C89" s="58"/>
      <c r="D89" s="58"/>
      <c r="E89" s="58"/>
      <c r="F89" s="58"/>
      <c r="G89" s="58"/>
      <c r="H89" s="58"/>
      <c r="I89" s="58"/>
      <c r="J89" s="58"/>
    </row>
    <row r="90" ht="22.5" customHeight="1">
      <c r="A90" s="1" t="s">
        <v>93</v>
      </c>
    </row>
    <row r="91" ht="14.25">
      <c r="F91" s="50"/>
    </row>
    <row r="94" spans="6:7" ht="14.25">
      <c r="F94" s="51"/>
      <c r="G94" s="52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2013-12-30T11:30:41Z</dcterms:modified>
  <cp:category/>
  <cp:version/>
  <cp:contentType/>
  <cp:contentStatus/>
</cp:coreProperties>
</file>