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<sst xmlns="http://schemas.openxmlformats.org/spreadsheetml/2006/main" count="95" uniqueCount="95">
  <si>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</si>
  <si>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</si>
  <si>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</si>
  <si>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</si>
  <si>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</si>
  <si>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</si>
  <si>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</si>
  <si>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</si>
  <si>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</si>
  <si>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</si>
  <si>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</si>
  <si>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</si>
  <si>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</si>
  <si>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</si>
  <si>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</si>
  <si>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</si>
  <si>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</si>
  <si>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</si>
  <si>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</si>
  <si>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</si>
  <si>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</si>
  <si>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</si>
  <si>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</si>
  <si>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</si>
  <si>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</si>
  <si>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</si>
  <si>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</si>
  <si>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</si>
  <si>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</si>
  <si>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</si>
  <si>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</si>
  <si>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</si>
  <si>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</si>
  <si>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</si>
  <si>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</si>
  <si>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</si>
  <si>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</si>
  <si>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</si>
  <si>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</si>
  <si>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</si>
  <si>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</si>
  <si>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</si>
  <si>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</si>
  <si>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</si>
  <si>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</si>
  <si>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</si>
  <si>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</si>
  <si>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</si>
  <si>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</si>
  <si>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</si>
  <si>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</si>
  <si>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</si>
  <si>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</si>
  <si>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</si>
  <si>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</si>
  <si>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</si>
  <si>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</si>
  <si>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</si>
  <si>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</si>
  <si>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</si>
  <si>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</si>
  <si>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</si>
  <si>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</si>
  <si>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</si>
  <si>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</si>
  <si>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</si>
  <si>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</si>
  <si>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</si>
  <si>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</si>
  <si>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</si>
  <si>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</si>
  <si>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</si>
  <si>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</si>
  <si>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</si>
  <si>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</si>
  <si>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</si>
  <si>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</si>
  <si>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</si>
  <si>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</si>
  <si>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</si>
  <si>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</si>
  <si>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</si>
  <si>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</si>
  <si>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</si>
  <si>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</si>
  <si>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</si>
  <si>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</si>
  <si>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</si>
  <si>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</si>
  <si>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</si>
  <si>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</si>
  <si>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10. Tarifa de Remuneração Líquida Por Passageiro (1)</t>
  </si>
  <si>
    <t>OPERAÇÃO 19/12/13 - VENCIMENTO 27/12/13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</si>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</sst>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745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745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745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2" sqref="A92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506542</v>
      </c>
      <c r="C7" s="10">
        <f aca="true" t="shared" si="0" ref="C7:I7">C8+C16+C20</f>
        <v>387986</v>
      </c>
      <c r="D7" s="10">
        <f t="shared" si="0"/>
        <v>577270</v>
      </c>
      <c r="E7" s="10">
        <f t="shared" si="0"/>
        <v>727004</v>
      </c>
      <c r="F7" s="10">
        <f t="shared" si="0"/>
        <v>447471</v>
      </c>
      <c r="G7" s="10">
        <f t="shared" si="0"/>
        <v>728023</v>
      </c>
      <c r="H7" s="10">
        <f t="shared" si="0"/>
        <v>375137</v>
      </c>
      <c r="I7" s="10">
        <f t="shared" si="0"/>
        <v>255965</v>
      </c>
      <c r="J7" s="10">
        <f>+J8+J16+J20</f>
        <v>4005398</v>
      </c>
      <c r="L7" s="42"/>
    </row>
    <row r="8" spans="1:10" ht="15.75">
      <c r="A8" s="11" t="s">
        <v>22</v>
      </c>
      <c r="B8" s="12">
        <f>+B9+B12</f>
        <v>283388</v>
      </c>
      <c r="C8" s="12">
        <f>+C9+C12</f>
        <v>227664</v>
      </c>
      <c r="D8" s="12">
        <f aca="true" t="shared" si="1" ref="D8:I8">+D9+D12</f>
        <v>368377</v>
      </c>
      <c r="E8" s="12">
        <f t="shared" si="1"/>
        <v>429549</v>
      </c>
      <c r="F8" s="12">
        <f t="shared" si="1"/>
        <v>255229</v>
      </c>
      <c r="G8" s="12">
        <f t="shared" si="1"/>
        <v>424787</v>
      </c>
      <c r="H8" s="12">
        <f t="shared" si="1"/>
        <v>201717</v>
      </c>
      <c r="I8" s="12">
        <f t="shared" si="1"/>
        <v>154176</v>
      </c>
      <c r="J8" s="12">
        <f>SUM(B8:I8)</f>
        <v>2344887</v>
      </c>
    </row>
    <row r="9" spans="1:10" ht="15.75">
      <c r="A9" s="13" t="s">
        <v>23</v>
      </c>
      <c r="B9" s="14">
        <v>37569</v>
      </c>
      <c r="C9" s="14">
        <v>36325</v>
      </c>
      <c r="D9" s="14">
        <v>43288</v>
      </c>
      <c r="E9" s="14">
        <v>48588</v>
      </c>
      <c r="F9" s="14">
        <v>40989</v>
      </c>
      <c r="G9" s="14">
        <v>49038</v>
      </c>
      <c r="H9" s="14">
        <v>21566</v>
      </c>
      <c r="I9" s="14">
        <v>24333</v>
      </c>
      <c r="J9" s="12">
        <f aca="true" t="shared" si="2" ref="J9:J15">SUM(B9:I9)</f>
        <v>301696</v>
      </c>
    </row>
    <row r="10" spans="1:10" ht="15.75">
      <c r="A10" s="15" t="s">
        <v>24</v>
      </c>
      <c r="B10" s="14">
        <f>+B9-B11</f>
        <v>37569</v>
      </c>
      <c r="C10" s="14">
        <f aca="true" t="shared" si="3" ref="C10:I10">+C9-C11</f>
        <v>36325</v>
      </c>
      <c r="D10" s="14">
        <f t="shared" si="3"/>
        <v>43288</v>
      </c>
      <c r="E10" s="14">
        <f t="shared" si="3"/>
        <v>48588</v>
      </c>
      <c r="F10" s="14">
        <f t="shared" si="3"/>
        <v>40989</v>
      </c>
      <c r="G10" s="14">
        <f t="shared" si="3"/>
        <v>49038</v>
      </c>
      <c r="H10" s="14">
        <f t="shared" si="3"/>
        <v>21566</v>
      </c>
      <c r="I10" s="14">
        <f t="shared" si="3"/>
        <v>24333</v>
      </c>
      <c r="J10" s="12">
        <f t="shared" si="2"/>
        <v>301696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245819</v>
      </c>
      <c r="C12" s="14">
        <f aca="true" t="shared" si="4" ref="C12:I12">C13+C14+C15</f>
        <v>191339</v>
      </c>
      <c r="D12" s="14">
        <f t="shared" si="4"/>
        <v>325089</v>
      </c>
      <c r="E12" s="14">
        <f t="shared" si="4"/>
        <v>380961</v>
      </c>
      <c r="F12" s="14">
        <f t="shared" si="4"/>
        <v>214240</v>
      </c>
      <c r="G12" s="14">
        <f t="shared" si="4"/>
        <v>375749</v>
      </c>
      <c r="H12" s="14">
        <f t="shared" si="4"/>
        <v>180151</v>
      </c>
      <c r="I12" s="14">
        <f t="shared" si="4"/>
        <v>129843</v>
      </c>
      <c r="J12" s="12">
        <f t="shared" si="2"/>
        <v>2043191</v>
      </c>
    </row>
    <row r="13" spans="1:10" ht="15.75">
      <c r="A13" s="15" t="s">
        <v>27</v>
      </c>
      <c r="B13" s="14">
        <v>116306</v>
      </c>
      <c r="C13" s="14">
        <v>94063</v>
      </c>
      <c r="D13" s="14">
        <v>157522</v>
      </c>
      <c r="E13" s="14">
        <v>186431</v>
      </c>
      <c r="F13" s="14">
        <v>108997</v>
      </c>
      <c r="G13" s="14">
        <v>187178</v>
      </c>
      <c r="H13" s="14">
        <v>88732</v>
      </c>
      <c r="I13" s="14">
        <v>62743</v>
      </c>
      <c r="J13" s="12">
        <f t="shared" si="2"/>
        <v>1001972</v>
      </c>
    </row>
    <row r="14" spans="1:10" ht="15.75">
      <c r="A14" s="15" t="s">
        <v>28</v>
      </c>
      <c r="B14" s="14">
        <v>107642</v>
      </c>
      <c r="C14" s="14">
        <v>79280</v>
      </c>
      <c r="D14" s="14">
        <v>142039</v>
      </c>
      <c r="E14" s="14">
        <v>161919</v>
      </c>
      <c r="F14" s="14">
        <v>87465</v>
      </c>
      <c r="G14" s="14">
        <v>159348</v>
      </c>
      <c r="H14" s="14">
        <v>77206</v>
      </c>
      <c r="I14" s="14">
        <v>58116</v>
      </c>
      <c r="J14" s="12">
        <f t="shared" si="2"/>
        <v>873015</v>
      </c>
    </row>
    <row r="15" spans="1:10" ht="15.75">
      <c r="A15" s="15" t="s">
        <v>29</v>
      </c>
      <c r="B15" s="14">
        <v>21871</v>
      </c>
      <c r="C15" s="14">
        <v>17996</v>
      </c>
      <c r="D15" s="14">
        <v>25528</v>
      </c>
      <c r="E15" s="14">
        <v>32611</v>
      </c>
      <c r="F15" s="14">
        <v>17778</v>
      </c>
      <c r="G15" s="14">
        <v>29223</v>
      </c>
      <c r="H15" s="14">
        <v>14213</v>
      </c>
      <c r="I15" s="14">
        <v>8984</v>
      </c>
      <c r="J15" s="12">
        <f t="shared" si="2"/>
        <v>168204</v>
      </c>
    </row>
    <row r="16" spans="1:10" ht="15.75">
      <c r="A16" s="17" t="s">
        <v>30</v>
      </c>
      <c r="B16" s="18">
        <f>B17+B18+B19</f>
        <v>168006</v>
      </c>
      <c r="C16" s="18">
        <f aca="true" t="shared" si="5" ref="C16:I16">C17+C18+C19</f>
        <v>112181</v>
      </c>
      <c r="D16" s="18">
        <f t="shared" si="5"/>
        <v>138029</v>
      </c>
      <c r="E16" s="18">
        <f t="shared" si="5"/>
        <v>200507</v>
      </c>
      <c r="F16" s="18">
        <f t="shared" si="5"/>
        <v>137201</v>
      </c>
      <c r="G16" s="18">
        <f t="shared" si="5"/>
        <v>230636</v>
      </c>
      <c r="H16" s="18">
        <f t="shared" si="5"/>
        <v>141204</v>
      </c>
      <c r="I16" s="18">
        <f t="shared" si="5"/>
        <v>84700</v>
      </c>
      <c r="J16" s="12">
        <f aca="true" t="shared" si="6" ref="J16:J22">SUM(B16:I16)</f>
        <v>1212464</v>
      </c>
    </row>
    <row r="17" spans="1:10" ht="18.75" customHeight="1">
      <c r="A17" s="13" t="s">
        <v>31</v>
      </c>
      <c r="B17" s="14">
        <v>89836</v>
      </c>
      <c r="C17" s="14">
        <v>65337</v>
      </c>
      <c r="D17" s="14">
        <v>82112</v>
      </c>
      <c r="E17" s="14">
        <v>118095</v>
      </c>
      <c r="F17" s="14">
        <v>80662</v>
      </c>
      <c r="G17" s="14">
        <v>131735</v>
      </c>
      <c r="H17" s="14">
        <v>77734</v>
      </c>
      <c r="I17" s="14">
        <v>46523</v>
      </c>
      <c r="J17" s="12">
        <f t="shared" si="6"/>
        <v>692034</v>
      </c>
    </row>
    <row r="18" spans="1:10" ht="18.75" customHeight="1">
      <c r="A18" s="13" t="s">
        <v>32</v>
      </c>
      <c r="B18" s="14">
        <v>64166</v>
      </c>
      <c r="C18" s="14">
        <v>37281</v>
      </c>
      <c r="D18" s="14">
        <v>45032</v>
      </c>
      <c r="E18" s="14">
        <v>65781</v>
      </c>
      <c r="F18" s="14">
        <v>46554</v>
      </c>
      <c r="G18" s="14">
        <v>81968</v>
      </c>
      <c r="H18" s="14">
        <v>53674</v>
      </c>
      <c r="I18" s="14">
        <v>32875</v>
      </c>
      <c r="J18" s="12">
        <f t="shared" si="6"/>
        <v>427331</v>
      </c>
    </row>
    <row r="19" spans="1:10" ht="18.75" customHeight="1">
      <c r="A19" s="13" t="s">
        <v>33</v>
      </c>
      <c r="B19" s="14">
        <v>14004</v>
      </c>
      <c r="C19" s="14">
        <v>9563</v>
      </c>
      <c r="D19" s="14">
        <v>10885</v>
      </c>
      <c r="E19" s="14">
        <v>16631</v>
      </c>
      <c r="F19" s="14">
        <v>9985</v>
      </c>
      <c r="G19" s="14">
        <v>16933</v>
      </c>
      <c r="H19" s="14">
        <v>9796</v>
      </c>
      <c r="I19" s="14">
        <v>5302</v>
      </c>
      <c r="J19" s="12">
        <f t="shared" si="6"/>
        <v>93099</v>
      </c>
    </row>
    <row r="20" spans="1:10" ht="18.75" customHeight="1">
      <c r="A20" s="17" t="s">
        <v>34</v>
      </c>
      <c r="B20" s="14">
        <f>B21+B22</f>
        <v>55148</v>
      </c>
      <c r="C20" s="14">
        <f aca="true" t="shared" si="7" ref="C20:I20">C21+C22</f>
        <v>48141</v>
      </c>
      <c r="D20" s="14">
        <f t="shared" si="7"/>
        <v>70864</v>
      </c>
      <c r="E20" s="14">
        <f t="shared" si="7"/>
        <v>96948</v>
      </c>
      <c r="F20" s="14">
        <f t="shared" si="7"/>
        <v>55041</v>
      </c>
      <c r="G20" s="14">
        <f t="shared" si="7"/>
        <v>72600</v>
      </c>
      <c r="H20" s="14">
        <f t="shared" si="7"/>
        <v>32216</v>
      </c>
      <c r="I20" s="14">
        <f t="shared" si="7"/>
        <v>17089</v>
      </c>
      <c r="J20" s="12">
        <f t="shared" si="6"/>
        <v>448047</v>
      </c>
    </row>
    <row r="21" spans="1:10" ht="18.75" customHeight="1">
      <c r="A21" s="13" t="s">
        <v>35</v>
      </c>
      <c r="B21" s="14">
        <v>35295</v>
      </c>
      <c r="C21" s="14">
        <v>30810</v>
      </c>
      <c r="D21" s="14">
        <v>45353</v>
      </c>
      <c r="E21" s="14">
        <v>62047</v>
      </c>
      <c r="F21" s="14">
        <v>35226</v>
      </c>
      <c r="G21" s="14">
        <v>46464</v>
      </c>
      <c r="H21" s="14">
        <v>20618</v>
      </c>
      <c r="I21" s="14">
        <v>10937</v>
      </c>
      <c r="J21" s="12">
        <f t="shared" si="6"/>
        <v>286750</v>
      </c>
    </row>
    <row r="22" spans="1:10" ht="18.75" customHeight="1">
      <c r="A22" s="13" t="s">
        <v>36</v>
      </c>
      <c r="B22" s="14">
        <v>19853</v>
      </c>
      <c r="C22" s="14">
        <v>17331</v>
      </c>
      <c r="D22" s="14">
        <v>25511</v>
      </c>
      <c r="E22" s="14">
        <v>34901</v>
      </c>
      <c r="F22" s="14">
        <v>19815</v>
      </c>
      <c r="G22" s="14">
        <v>26136</v>
      </c>
      <c r="H22" s="14">
        <v>11598</v>
      </c>
      <c r="I22" s="14">
        <v>6152</v>
      </c>
      <c r="J22" s="12">
        <f t="shared" si="6"/>
        <v>161297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0.9683479083669272</v>
      </c>
      <c r="C28" s="23">
        <f aca="true" t="shared" si="8" ref="C28:I28">(((+C$8+C$16)*C$25)+(C$20*C$26))/C$7</f>
        <v>0.9699776412035487</v>
      </c>
      <c r="D28" s="23">
        <f t="shared" si="8"/>
        <v>0.9760132596531953</v>
      </c>
      <c r="E28" s="23">
        <f t="shared" si="8"/>
        <v>0.9732360982883175</v>
      </c>
      <c r="F28" s="23">
        <f t="shared" si="8"/>
        <v>0.9696055585725109</v>
      </c>
      <c r="G28" s="23">
        <f t="shared" si="8"/>
        <v>0.9736633870083774</v>
      </c>
      <c r="H28" s="23">
        <f t="shared" si="8"/>
        <v>0.9291495885503163</v>
      </c>
      <c r="I28" s="23">
        <f t="shared" si="8"/>
        <v>0.9836737823530561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1.514883467849221</v>
      </c>
      <c r="C31" s="26">
        <f aca="true" t="shared" si="9" ref="C31:I31">C28*C30</f>
        <v>1.4920196076992986</v>
      </c>
      <c r="D31" s="26">
        <f t="shared" si="9"/>
        <v>1.5167246055010655</v>
      </c>
      <c r="E31" s="26">
        <f t="shared" si="9"/>
        <v>1.5116303078614146</v>
      </c>
      <c r="F31" s="26">
        <f t="shared" si="9"/>
        <v>1.4656557623382074</v>
      </c>
      <c r="G31" s="26">
        <f t="shared" si="9"/>
        <v>1.5426722703760731</v>
      </c>
      <c r="H31" s="26">
        <f t="shared" si="9"/>
        <v>1.6869639929719542</v>
      </c>
      <c r="I31" s="26">
        <f t="shared" si="9"/>
        <v>1.8891454990090444</v>
      </c>
      <c r="J31" s="27"/>
    </row>
    <row r="32" spans="1:10" ht="12" customHeight="1">
      <c r="A32" s="17"/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7"/>
    </row>
    <row r="33" spans="1:10" ht="18.75" customHeight="1">
      <c r="A33" s="2" t="s">
        <v>89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7"/>
    </row>
    <row r="37" spans="1:13" ht="15.75">
      <c r="A37" s="28" t="s">
        <v>42</v>
      </c>
      <c r="B37" s="29">
        <f>+B38+B39</f>
        <v>767352.1</v>
      </c>
      <c r="C37" s="29">
        <f aca="true" t="shared" si="12" ref="C37:I37">+C38+C39</f>
        <v>578882.72</v>
      </c>
      <c r="D37" s="29">
        <f t="shared" si="12"/>
        <v>875559.61</v>
      </c>
      <c r="E37" s="29">
        <f t="shared" si="12"/>
        <v>1098961.28</v>
      </c>
      <c r="F37" s="29">
        <f t="shared" si="12"/>
        <v>655838.45</v>
      </c>
      <c r="G37" s="29">
        <f t="shared" si="12"/>
        <v>1123100.89</v>
      </c>
      <c r="H37" s="29">
        <f t="shared" si="12"/>
        <v>632842.61</v>
      </c>
      <c r="I37" s="29">
        <f t="shared" si="12"/>
        <v>483555.13</v>
      </c>
      <c r="J37" s="29">
        <f t="shared" si="11"/>
        <v>6216092.79</v>
      </c>
      <c r="L37" s="43"/>
      <c r="M37" s="43"/>
    </row>
    <row r="38" spans="1:10" ht="15.75">
      <c r="A38" s="17" t="s">
        <v>74</v>
      </c>
      <c r="B38" s="30">
        <f>ROUND(+B7*B31,2)</f>
        <v>767352.1</v>
      </c>
      <c r="C38" s="30">
        <f aca="true" t="shared" si="13" ref="C38:I38">ROUND(+C7*C31,2)</f>
        <v>578882.72</v>
      </c>
      <c r="D38" s="30">
        <f t="shared" si="13"/>
        <v>875559.61</v>
      </c>
      <c r="E38" s="30">
        <f t="shared" si="13"/>
        <v>1098961.28</v>
      </c>
      <c r="F38" s="30">
        <f t="shared" si="13"/>
        <v>655838.45</v>
      </c>
      <c r="G38" s="30">
        <f t="shared" si="13"/>
        <v>1123100.89</v>
      </c>
      <c r="H38" s="30">
        <f t="shared" si="13"/>
        <v>632842.61</v>
      </c>
      <c r="I38" s="30">
        <f t="shared" si="13"/>
        <v>483555.13</v>
      </c>
      <c r="J38" s="30">
        <f>SUM(B38:I38)</f>
        <v>6216092.79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90</v>
      </c>
      <c r="B41" s="31">
        <f aca="true" t="shared" si="15" ref="B41:J41">+B42+B45+B51</f>
        <v>-113554.16</v>
      </c>
      <c r="C41" s="31">
        <f t="shared" si="15"/>
        <v>-115617.9</v>
      </c>
      <c r="D41" s="31">
        <f t="shared" si="15"/>
        <v>-120918.79000000001</v>
      </c>
      <c r="E41" s="31">
        <f t="shared" si="15"/>
        <v>-142770.62999999998</v>
      </c>
      <c r="F41" s="31">
        <f t="shared" si="15"/>
        <v>-114260.98</v>
      </c>
      <c r="G41" s="31">
        <f t="shared" si="15"/>
        <v>-157865.82</v>
      </c>
      <c r="H41" s="31">
        <f t="shared" si="15"/>
        <v>-73621.51000000001</v>
      </c>
      <c r="I41" s="31">
        <f t="shared" si="15"/>
        <v>-69117.72</v>
      </c>
      <c r="J41" s="31">
        <f t="shared" si="15"/>
        <v>-907727.51</v>
      </c>
      <c r="L41" s="43"/>
    </row>
    <row r="42" spans="1:12" ht="15.75">
      <c r="A42" s="17" t="s">
        <v>44</v>
      </c>
      <c r="B42" s="32">
        <f>B43+B44</f>
        <v>-112707</v>
      </c>
      <c r="C42" s="32">
        <f aca="true" t="shared" si="16" ref="C42:I42">C43+C44</f>
        <v>-108975</v>
      </c>
      <c r="D42" s="32">
        <f t="shared" si="16"/>
        <v>-129864</v>
      </c>
      <c r="E42" s="32">
        <f t="shared" si="16"/>
        <v>-145764</v>
      </c>
      <c r="F42" s="32">
        <f t="shared" si="16"/>
        <v>-122967</v>
      </c>
      <c r="G42" s="32">
        <f t="shared" si="16"/>
        <v>-147114</v>
      </c>
      <c r="H42" s="32">
        <f t="shared" si="16"/>
        <v>-64698</v>
      </c>
      <c r="I42" s="32">
        <f t="shared" si="16"/>
        <v>-72999</v>
      </c>
      <c r="J42" s="31">
        <f t="shared" si="11"/>
        <v>-905088</v>
      </c>
      <c r="L42" s="43"/>
    </row>
    <row r="43" spans="1:12" ht="15.75">
      <c r="A43" s="13" t="s">
        <v>69</v>
      </c>
      <c r="B43" s="20">
        <f aca="true" t="shared" si="17" ref="B43:I43">ROUND(-B9*$D$3,2)</f>
        <v>-112707</v>
      </c>
      <c r="C43" s="20">
        <f t="shared" si="17"/>
        <v>-108975</v>
      </c>
      <c r="D43" s="20">
        <f t="shared" si="17"/>
        <v>-129864</v>
      </c>
      <c r="E43" s="20">
        <f t="shared" si="17"/>
        <v>-145764</v>
      </c>
      <c r="F43" s="20">
        <f t="shared" si="17"/>
        <v>-122967</v>
      </c>
      <c r="G43" s="20">
        <f t="shared" si="17"/>
        <v>-147114</v>
      </c>
      <c r="H43" s="20">
        <f t="shared" si="17"/>
        <v>-64698</v>
      </c>
      <c r="I43" s="20">
        <f t="shared" si="17"/>
        <v>-72999</v>
      </c>
      <c r="J43" s="56">
        <f t="shared" si="11"/>
        <v>-905088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-18536.53</v>
      </c>
      <c r="C45" s="32">
        <f t="shared" si="19"/>
        <v>-20008.5</v>
      </c>
      <c r="D45" s="32">
        <f t="shared" si="19"/>
        <v>-10575</v>
      </c>
      <c r="E45" s="32">
        <f t="shared" si="19"/>
        <v>-21946.42</v>
      </c>
      <c r="F45" s="32">
        <f t="shared" si="19"/>
        <v>-5925.89</v>
      </c>
      <c r="G45" s="32">
        <f t="shared" si="19"/>
        <v>-36591.65</v>
      </c>
      <c r="H45" s="32">
        <f t="shared" si="19"/>
        <v>-23511.29</v>
      </c>
      <c r="I45" s="32">
        <f t="shared" si="19"/>
        <v>-7411.53</v>
      </c>
      <c r="J45" s="32">
        <f t="shared" si="19"/>
        <v>-144506.81</v>
      </c>
      <c r="L45" s="49"/>
    </row>
    <row r="46" spans="1:10" ht="15.75">
      <c r="A46" s="13" t="s">
        <v>62</v>
      </c>
      <c r="B46" s="27">
        <v>-18536.53</v>
      </c>
      <c r="C46" s="27">
        <v>-20008.5</v>
      </c>
      <c r="D46" s="27">
        <v>-10575</v>
      </c>
      <c r="E46" s="27">
        <v>-21946.42</v>
      </c>
      <c r="F46" s="27">
        <v>-5925.89</v>
      </c>
      <c r="G46" s="27">
        <v>-36591.65</v>
      </c>
      <c r="H46" s="27">
        <v>-23511.29</v>
      </c>
      <c r="I46" s="27">
        <v>-7411.53</v>
      </c>
      <c r="J46" s="27">
        <f t="shared" si="11"/>
        <v>-144506.81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653797.94</v>
      </c>
      <c r="C53" s="35">
        <f t="shared" si="20"/>
        <v>463264.81999999995</v>
      </c>
      <c r="D53" s="35">
        <f t="shared" si="20"/>
        <v>754640.82</v>
      </c>
      <c r="E53" s="35">
        <f t="shared" si="20"/>
        <v>956190.65</v>
      </c>
      <c r="F53" s="35">
        <f t="shared" si="20"/>
        <v>541577.47</v>
      </c>
      <c r="G53" s="35">
        <f t="shared" si="20"/>
        <v>965235.0699999998</v>
      </c>
      <c r="H53" s="35">
        <f t="shared" si="20"/>
        <v>559221.1</v>
      </c>
      <c r="I53" s="35">
        <f t="shared" si="20"/>
        <v>414437.41000000003</v>
      </c>
      <c r="J53" s="35">
        <f>SUM(B53:I53)</f>
        <v>5308365.279999999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5308365.300000001</v>
      </c>
      <c r="L56" s="43"/>
    </row>
    <row r="57" spans="1:10" ht="17.25" customHeight="1">
      <c r="A57" s="17" t="s">
        <v>48</v>
      </c>
      <c r="B57" s="45">
        <v>84567.83</v>
      </c>
      <c r="C57" s="45">
        <v>74815.39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159383.22</v>
      </c>
    </row>
    <row r="58" spans="1:10" ht="17.25" customHeight="1">
      <c r="A58" s="17" t="s">
        <v>54</v>
      </c>
      <c r="B58" s="45">
        <v>213077.4</v>
      </c>
      <c r="C58" s="45">
        <v>153261.49</v>
      </c>
      <c r="D58" s="44">
        <v>0</v>
      </c>
      <c r="E58" s="32">
        <v>-1990.75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364348.14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-37192.53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-37192.53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46578.79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46578.79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26917.99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26917.99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37067.37</v>
      </c>
      <c r="E62" s="44">
        <v>0</v>
      </c>
      <c r="F62" s="45">
        <v>55652.31</v>
      </c>
      <c r="G62" s="44">
        <v>0</v>
      </c>
      <c r="H62" s="44">
        <v>0</v>
      </c>
      <c r="I62" s="44">
        <v>0</v>
      </c>
      <c r="J62" s="35">
        <f t="shared" si="21"/>
        <v>92719.68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32">
        <v>-20729.35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-20729.35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26696.08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26696.08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6588.41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6588.41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107291.73</v>
      </c>
      <c r="G66" s="44">
        <v>0</v>
      </c>
      <c r="H66" s="44">
        <v>0</v>
      </c>
      <c r="I66" s="44">
        <v>0</v>
      </c>
      <c r="J66" s="35">
        <f t="shared" si="21"/>
        <v>107291.73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-106303.58</v>
      </c>
      <c r="H67" s="45">
        <v>5318.94</v>
      </c>
      <c r="I67" s="44">
        <v>0</v>
      </c>
      <c r="J67" s="32">
        <f t="shared" si="21"/>
        <v>-100984.64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136993.9</v>
      </c>
      <c r="H68" s="44">
        <v>0</v>
      </c>
      <c r="I68" s="44">
        <v>0</v>
      </c>
      <c r="J68" s="35">
        <f t="shared" si="21"/>
        <v>136993.9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140598.37</v>
      </c>
      <c r="J69" s="32">
        <f t="shared" si="21"/>
        <v>140598.37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76306.81</v>
      </c>
      <c r="J70" s="35">
        <f t="shared" si="21"/>
        <v>76306.81</v>
      </c>
    </row>
    <row r="71" spans="1:10" ht="17.25" customHeight="1">
      <c r="A71" s="41" t="s">
        <v>67</v>
      </c>
      <c r="B71" s="39">
        <v>356152.71</v>
      </c>
      <c r="C71" s="39">
        <v>235187.95</v>
      </c>
      <c r="D71" s="39">
        <v>681269.21</v>
      </c>
      <c r="E71" s="39">
        <v>945626.25</v>
      </c>
      <c r="F71" s="39">
        <v>378633.43</v>
      </c>
      <c r="G71" s="39">
        <v>934544.76</v>
      </c>
      <c r="H71" s="39">
        <v>553902.16</v>
      </c>
      <c r="I71" s="39">
        <v>197532.23</v>
      </c>
      <c r="J71" s="39">
        <f>SUM(B71:I71)</f>
        <v>4282848.700000001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4">
        <v>1.6102508605289532</v>
      </c>
      <c r="C75" s="54">
        <v>1.5805025232349996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76</v>
      </c>
      <c r="B76" s="54">
        <v>1.493773490733909</v>
      </c>
      <c r="C76" s="54">
        <v>1.4617563169090815</v>
      </c>
      <c r="D76" s="54"/>
      <c r="E76" s="54">
        <v>1.5433896918026078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77</v>
      </c>
      <c r="B77" s="54">
        <v>0</v>
      </c>
      <c r="C77" s="54">
        <v>0</v>
      </c>
      <c r="D77" s="24">
        <v>1.4198237925531476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78</v>
      </c>
      <c r="B78" s="54">
        <v>0</v>
      </c>
      <c r="C78" s="54">
        <v>0</v>
      </c>
      <c r="D78" s="54">
        <v>1.493299809410831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79</v>
      </c>
      <c r="B79" s="54">
        <v>0</v>
      </c>
      <c r="C79" s="54">
        <v>0</v>
      </c>
      <c r="D79" s="54">
        <v>1.8445038599413943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80</v>
      </c>
      <c r="B80" s="54">
        <v>0</v>
      </c>
      <c r="C80" s="54">
        <v>0</v>
      </c>
      <c r="D80" s="54">
        <v>1.6909252019136787</v>
      </c>
      <c r="E80" s="54">
        <v>0</v>
      </c>
      <c r="F80" s="54">
        <v>1.5138367749853263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81</v>
      </c>
      <c r="B81" s="54">
        <v>0</v>
      </c>
      <c r="C81" s="54">
        <v>0</v>
      </c>
      <c r="D81" s="54">
        <v>0</v>
      </c>
      <c r="E81" s="54">
        <v>1.4889112026832776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82</v>
      </c>
      <c r="B82" s="54">
        <v>0</v>
      </c>
      <c r="C82" s="54">
        <v>0</v>
      </c>
      <c r="D82" s="54">
        <v>0</v>
      </c>
      <c r="E82" s="54">
        <v>1.4873947131429783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83</v>
      </c>
      <c r="B83" s="54">
        <v>0</v>
      </c>
      <c r="C83" s="54">
        <v>0</v>
      </c>
      <c r="D83" s="54">
        <v>0</v>
      </c>
      <c r="E83" s="24">
        <v>1.4735765906192433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84</v>
      </c>
      <c r="B84" s="54">
        <v>0</v>
      </c>
      <c r="C84" s="54">
        <v>0</v>
      </c>
      <c r="D84" s="54">
        <v>0</v>
      </c>
      <c r="E84" s="54">
        <v>0</v>
      </c>
      <c r="F84" s="54">
        <v>1.455959726931306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85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1.483329750762186</v>
      </c>
      <c r="H85" s="54">
        <v>1.6869639891559618</v>
      </c>
      <c r="I85" s="54">
        <v>0</v>
      </c>
      <c r="J85" s="32"/>
    </row>
    <row r="86" spans="1:10" ht="15.75">
      <c r="A86" s="17" t="s">
        <v>86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1.6242673339031377</v>
      </c>
      <c r="H86" s="54">
        <v>0</v>
      </c>
      <c r="I86" s="54">
        <v>0</v>
      </c>
      <c r="J86" s="35"/>
    </row>
    <row r="87" spans="1:10" ht="15.75">
      <c r="A87" s="17" t="s">
        <v>87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1.8475360689930942</v>
      </c>
      <c r="J87" s="32"/>
    </row>
    <row r="88" spans="1:10" ht="15.75">
      <c r="A88" s="41" t="s">
        <v>88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1.9127034154459905</v>
      </c>
      <c r="J88" s="39"/>
    </row>
    <row r="89" spans="1:10" ht="32.25" customHeight="1">
      <c r="A89" s="64" t="s">
        <v>93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22.5" customHeight="1">
      <c r="A90" s="1" t="s">
        <v>94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2013-12-26T17:40:37Z</cp:lastPrinted>
  <dcterms:created xsi:type="dcterms:W3CDTF">2012-11-28T17:54:39Z</dcterms:created>
  <dcterms:modified xsi:type="dcterms:W3CDTF">2013-12-26T17:43:17Z</dcterms:modified>
  <cp:category/>
  <cp:version/>
  <cp:contentType/>
  <cp:contentStatus/>
</cp:coreProperties>
</file>