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<sst xmlns="http://schemas.openxmlformats.org/spreadsheetml/2006/main" count="95" uniqueCount="95">
  <si>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</si>
  <si>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</si>
  <si>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</si>
  <si>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</si>
  <si>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</si>
  <si>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</si>
  <si>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</si>
  <si>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</si>
  <si>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</si>
  <si>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</si>
  <si>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</si>
  <si>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</si>
  <si>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</si>
  <si>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</si>
  <si>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</si>
  <si>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</si>
  <si>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</si>
  <si>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</si>
  <si>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</si>
  <si>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</si>
  <si>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</si>
  <si>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</si>
  <si>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</si>
  <si>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</si>
  <si>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</si>
  <si>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</si>
  <si>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</si>
  <si>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</si>
  <si>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</si>
  <si>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</si>
  <si>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</si>
  <si>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</si>
  <si>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</si>
  <si>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</si>
  <si>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</si>
  <si>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</si>
  <si>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</si>
  <si>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</si>
  <si>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</si>
  <si>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</si>
  <si>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</si>
  <si>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</si>
  <si>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</si>
  <si>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</si>
  <si>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</si>
  <si>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</si>
  <si>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</si>
  <si>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</si>
  <si>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</si>
  <si>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</si>
  <si>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</si>
  <si>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</si>
  <si>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</si>
  <si>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</si>
  <si>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</si>
  <si>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</si>
  <si>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</si>
  <si>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</si>
  <si>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</si>
  <si>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</si>
  <si>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</si>
  <si>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</si>
  <si>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</si>
  <si>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</si>
  <si>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</si>
  <si>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</si>
  <si>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</si>
  <si>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</si>
  <si>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</si>
  <si>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</si>
  <si>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</si>
  <si>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</si>
  <si>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</si>
  <si>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</si>
  <si>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</si>
  <si>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</si>
  <si>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</si>
  <si>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</si>
  <si>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</si>
  <si>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</si>
  <si>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</si>
  <si>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</si>
  <si>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</si>
  <si>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</si>
  <si>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</si>
  <si>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</si>
  <si>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</si>
  <si>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</si>
  <si>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</si>
  <si>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</si>
  <si>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</si>
  <si>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10. Tarifa de Remuneração Líquida Por Passageiro (1)</t>
  </si>
  <si>
    <t>OPERAÇÃO 17/12/13 - VENCIMENTO 24/12/13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</si>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</sst>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6786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6786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6786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8" sqref="A88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>
      <c r="A2" s="63" t="s">
        <v>92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4" t="s">
        <v>18</v>
      </c>
      <c r="B4" s="64" t="s">
        <v>19</v>
      </c>
      <c r="C4" s="64"/>
      <c r="D4" s="64"/>
      <c r="E4" s="64"/>
      <c r="F4" s="64"/>
      <c r="G4" s="64"/>
      <c r="H4" s="64"/>
      <c r="I4" s="64"/>
      <c r="J4" s="65" t="s">
        <v>20</v>
      </c>
    </row>
    <row r="5" spans="1:10" ht="38.25">
      <c r="A5" s="64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4"/>
    </row>
    <row r="6" spans="1:10" ht="15.75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4"/>
    </row>
    <row r="7" spans="1:12" ht="15.75">
      <c r="A7" s="9" t="s">
        <v>21</v>
      </c>
      <c r="B7" s="10">
        <f>B8+B16+B20</f>
        <v>509762</v>
      </c>
      <c r="C7" s="10">
        <f aca="true" t="shared" si="0" ref="C7:I7">C8+C16+C20</f>
        <v>391348</v>
      </c>
      <c r="D7" s="10">
        <f t="shared" si="0"/>
        <v>588374</v>
      </c>
      <c r="E7" s="10">
        <f t="shared" si="0"/>
        <v>736738</v>
      </c>
      <c r="F7" s="10">
        <f t="shared" si="0"/>
        <v>453976</v>
      </c>
      <c r="G7" s="10">
        <f t="shared" si="0"/>
        <v>729401</v>
      </c>
      <c r="H7" s="10">
        <f t="shared" si="0"/>
        <v>372435</v>
      </c>
      <c r="I7" s="10">
        <f t="shared" si="0"/>
        <v>259769</v>
      </c>
      <c r="J7" s="10">
        <f>+J8+J16+J20</f>
        <v>4041803</v>
      </c>
      <c r="L7" s="42"/>
    </row>
    <row r="8" spans="1:10" ht="15.75">
      <c r="A8" s="11" t="s">
        <v>22</v>
      </c>
      <c r="B8" s="12">
        <f>+B9+B12</f>
        <v>282835</v>
      </c>
      <c r="C8" s="12">
        <f>+C9+C12</f>
        <v>229182</v>
      </c>
      <c r="D8" s="12">
        <f aca="true" t="shared" si="1" ref="D8:I8">+D9+D12</f>
        <v>373213</v>
      </c>
      <c r="E8" s="12">
        <f t="shared" si="1"/>
        <v>432739</v>
      </c>
      <c r="F8" s="12">
        <f t="shared" si="1"/>
        <v>257790</v>
      </c>
      <c r="G8" s="12">
        <f t="shared" si="1"/>
        <v>422741</v>
      </c>
      <c r="H8" s="12">
        <f t="shared" si="1"/>
        <v>199265</v>
      </c>
      <c r="I8" s="12">
        <f t="shared" si="1"/>
        <v>156497</v>
      </c>
      <c r="J8" s="12">
        <f>SUM(B8:I8)</f>
        <v>2354262</v>
      </c>
    </row>
    <row r="9" spans="1:10" ht="15.75">
      <c r="A9" s="13" t="s">
        <v>23</v>
      </c>
      <c r="B9" s="14">
        <v>35389</v>
      </c>
      <c r="C9" s="14">
        <v>34418</v>
      </c>
      <c r="D9" s="14">
        <v>40674</v>
      </c>
      <c r="E9" s="14">
        <v>45464</v>
      </c>
      <c r="F9" s="14">
        <v>38293</v>
      </c>
      <c r="G9" s="14">
        <v>45520</v>
      </c>
      <c r="H9" s="14">
        <v>20209</v>
      </c>
      <c r="I9" s="14">
        <v>23840</v>
      </c>
      <c r="J9" s="12">
        <f aca="true" t="shared" si="2" ref="J9:J15">SUM(B9:I9)</f>
        <v>283807</v>
      </c>
    </row>
    <row r="10" spans="1:10" ht="15.75">
      <c r="A10" s="15" t="s">
        <v>24</v>
      </c>
      <c r="B10" s="14">
        <f>+B9-B11</f>
        <v>35389</v>
      </c>
      <c r="C10" s="14">
        <f aca="true" t="shared" si="3" ref="C10:I10">+C9-C11</f>
        <v>34418</v>
      </c>
      <c r="D10" s="14">
        <f t="shared" si="3"/>
        <v>40674</v>
      </c>
      <c r="E10" s="14">
        <f t="shared" si="3"/>
        <v>45464</v>
      </c>
      <c r="F10" s="14">
        <f t="shared" si="3"/>
        <v>38293</v>
      </c>
      <c r="G10" s="14">
        <f t="shared" si="3"/>
        <v>45520</v>
      </c>
      <c r="H10" s="14">
        <f t="shared" si="3"/>
        <v>20209</v>
      </c>
      <c r="I10" s="14">
        <f t="shared" si="3"/>
        <v>23840</v>
      </c>
      <c r="J10" s="12">
        <f t="shared" si="2"/>
        <v>283807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247446</v>
      </c>
      <c r="C12" s="14">
        <f aca="true" t="shared" si="4" ref="C12:I12">C13+C14+C15</f>
        <v>194764</v>
      </c>
      <c r="D12" s="14">
        <f t="shared" si="4"/>
        <v>332539</v>
      </c>
      <c r="E12" s="14">
        <f t="shared" si="4"/>
        <v>387275</v>
      </c>
      <c r="F12" s="14">
        <f t="shared" si="4"/>
        <v>219497</v>
      </c>
      <c r="G12" s="14">
        <f t="shared" si="4"/>
        <v>377221</v>
      </c>
      <c r="H12" s="14">
        <f t="shared" si="4"/>
        <v>179056</v>
      </c>
      <c r="I12" s="14">
        <f t="shared" si="4"/>
        <v>132657</v>
      </c>
      <c r="J12" s="12">
        <f t="shared" si="2"/>
        <v>2070455</v>
      </c>
    </row>
    <row r="13" spans="1:10" ht="15.75">
      <c r="A13" s="15" t="s">
        <v>27</v>
      </c>
      <c r="B13" s="14">
        <v>113349</v>
      </c>
      <c r="C13" s="14">
        <v>92677</v>
      </c>
      <c r="D13" s="14">
        <v>155481</v>
      </c>
      <c r="E13" s="14">
        <v>183273</v>
      </c>
      <c r="F13" s="14">
        <v>108176</v>
      </c>
      <c r="G13" s="14">
        <v>182088</v>
      </c>
      <c r="H13" s="14">
        <v>85125</v>
      </c>
      <c r="I13" s="14">
        <v>62432</v>
      </c>
      <c r="J13" s="12">
        <f t="shared" si="2"/>
        <v>982601</v>
      </c>
    </row>
    <row r="14" spans="1:10" ht="15.75">
      <c r="A14" s="15" t="s">
        <v>28</v>
      </c>
      <c r="B14" s="14">
        <v>109805</v>
      </c>
      <c r="C14" s="14">
        <v>81978</v>
      </c>
      <c r="D14" s="14">
        <v>147441</v>
      </c>
      <c r="E14" s="14">
        <v>166689</v>
      </c>
      <c r="F14" s="14">
        <v>91108</v>
      </c>
      <c r="G14" s="14">
        <v>162442</v>
      </c>
      <c r="H14" s="14">
        <v>77764</v>
      </c>
      <c r="I14" s="14">
        <v>60087</v>
      </c>
      <c r="J14" s="12">
        <f t="shared" si="2"/>
        <v>897314</v>
      </c>
    </row>
    <row r="15" spans="1:10" ht="15.75">
      <c r="A15" s="15" t="s">
        <v>29</v>
      </c>
      <c r="B15" s="14">
        <v>24292</v>
      </c>
      <c r="C15" s="14">
        <v>20109</v>
      </c>
      <c r="D15" s="14">
        <v>29617</v>
      </c>
      <c r="E15" s="14">
        <v>37313</v>
      </c>
      <c r="F15" s="14">
        <v>20213</v>
      </c>
      <c r="G15" s="14">
        <v>32691</v>
      </c>
      <c r="H15" s="14">
        <v>16167</v>
      </c>
      <c r="I15" s="14">
        <v>10138</v>
      </c>
      <c r="J15" s="12">
        <f t="shared" si="2"/>
        <v>190540</v>
      </c>
    </row>
    <row r="16" spans="1:10" ht="15.75">
      <c r="A16" s="17" t="s">
        <v>30</v>
      </c>
      <c r="B16" s="18">
        <f>B17+B18+B19</f>
        <v>170912</v>
      </c>
      <c r="C16" s="18">
        <f aca="true" t="shared" si="5" ref="C16:I16">C17+C18+C19</f>
        <v>113288</v>
      </c>
      <c r="D16" s="18">
        <f t="shared" si="5"/>
        <v>142206</v>
      </c>
      <c r="E16" s="18">
        <f t="shared" si="5"/>
        <v>204123</v>
      </c>
      <c r="F16" s="18">
        <f t="shared" si="5"/>
        <v>139488</v>
      </c>
      <c r="G16" s="18">
        <f t="shared" si="5"/>
        <v>233063</v>
      </c>
      <c r="H16" s="18">
        <f t="shared" si="5"/>
        <v>140483</v>
      </c>
      <c r="I16" s="18">
        <f t="shared" si="5"/>
        <v>85479</v>
      </c>
      <c r="J16" s="12">
        <f aca="true" t="shared" si="6" ref="J16:J22">SUM(B16:I16)</f>
        <v>1229042</v>
      </c>
    </row>
    <row r="17" spans="1:10" ht="18.75" customHeight="1">
      <c r="A17" s="13" t="s">
        <v>31</v>
      </c>
      <c r="B17" s="14">
        <v>87876</v>
      </c>
      <c r="C17" s="14">
        <v>63140</v>
      </c>
      <c r="D17" s="14">
        <v>80562</v>
      </c>
      <c r="E17" s="14">
        <v>115372</v>
      </c>
      <c r="F17" s="14">
        <v>79116</v>
      </c>
      <c r="G17" s="14">
        <v>128302</v>
      </c>
      <c r="H17" s="14">
        <v>74778</v>
      </c>
      <c r="I17" s="14">
        <v>45325</v>
      </c>
      <c r="J17" s="12">
        <f t="shared" si="6"/>
        <v>674471</v>
      </c>
    </row>
    <row r="18" spans="1:10" ht="18.75" customHeight="1">
      <c r="A18" s="13" t="s">
        <v>32</v>
      </c>
      <c r="B18" s="14">
        <v>67244</v>
      </c>
      <c r="C18" s="14">
        <v>39279</v>
      </c>
      <c r="D18" s="14">
        <v>48884</v>
      </c>
      <c r="E18" s="14">
        <v>70160</v>
      </c>
      <c r="F18" s="14">
        <v>48927</v>
      </c>
      <c r="G18" s="14">
        <v>85547</v>
      </c>
      <c r="H18" s="14">
        <v>54568</v>
      </c>
      <c r="I18" s="14">
        <v>34165</v>
      </c>
      <c r="J18" s="12">
        <f t="shared" si="6"/>
        <v>448774</v>
      </c>
    </row>
    <row r="19" spans="1:10" ht="18.75" customHeight="1">
      <c r="A19" s="13" t="s">
        <v>33</v>
      </c>
      <c r="B19" s="14">
        <v>15792</v>
      </c>
      <c r="C19" s="14">
        <v>10869</v>
      </c>
      <c r="D19" s="14">
        <v>12760</v>
      </c>
      <c r="E19" s="14">
        <v>18591</v>
      </c>
      <c r="F19" s="14">
        <v>11445</v>
      </c>
      <c r="G19" s="14">
        <v>19214</v>
      </c>
      <c r="H19" s="14">
        <v>11137</v>
      </c>
      <c r="I19" s="14">
        <v>5989</v>
      </c>
      <c r="J19" s="12">
        <f t="shared" si="6"/>
        <v>105797</v>
      </c>
    </row>
    <row r="20" spans="1:10" ht="18.75" customHeight="1">
      <c r="A20" s="17" t="s">
        <v>34</v>
      </c>
      <c r="B20" s="14">
        <f>B21+B22</f>
        <v>56015</v>
      </c>
      <c r="C20" s="14">
        <f aca="true" t="shared" si="7" ref="C20:I20">C21+C22</f>
        <v>48878</v>
      </c>
      <c r="D20" s="14">
        <f t="shared" si="7"/>
        <v>72955</v>
      </c>
      <c r="E20" s="14">
        <f t="shared" si="7"/>
        <v>99876</v>
      </c>
      <c r="F20" s="14">
        <f t="shared" si="7"/>
        <v>56698</v>
      </c>
      <c r="G20" s="14">
        <f t="shared" si="7"/>
        <v>73597</v>
      </c>
      <c r="H20" s="14">
        <f t="shared" si="7"/>
        <v>32687</v>
      </c>
      <c r="I20" s="14">
        <f t="shared" si="7"/>
        <v>17793</v>
      </c>
      <c r="J20" s="12">
        <f t="shared" si="6"/>
        <v>458499</v>
      </c>
    </row>
    <row r="21" spans="1:10" ht="18.75" customHeight="1">
      <c r="A21" s="13" t="s">
        <v>35</v>
      </c>
      <c r="B21" s="14">
        <v>35850</v>
      </c>
      <c r="C21" s="14">
        <v>31282</v>
      </c>
      <c r="D21" s="14">
        <v>46691</v>
      </c>
      <c r="E21" s="14">
        <v>63921</v>
      </c>
      <c r="F21" s="14">
        <v>36287</v>
      </c>
      <c r="G21" s="14">
        <v>47102</v>
      </c>
      <c r="H21" s="14">
        <v>20920</v>
      </c>
      <c r="I21" s="14">
        <v>11388</v>
      </c>
      <c r="J21" s="12">
        <f t="shared" si="6"/>
        <v>293441</v>
      </c>
    </row>
    <row r="22" spans="1:10" ht="18.75" customHeight="1">
      <c r="A22" s="13" t="s">
        <v>36</v>
      </c>
      <c r="B22" s="14">
        <v>20165</v>
      </c>
      <c r="C22" s="14">
        <v>17596</v>
      </c>
      <c r="D22" s="14">
        <v>26264</v>
      </c>
      <c r="E22" s="14">
        <v>35955</v>
      </c>
      <c r="F22" s="14">
        <v>20411</v>
      </c>
      <c r="G22" s="14">
        <v>26495</v>
      </c>
      <c r="H22" s="14">
        <v>11767</v>
      </c>
      <c r="I22" s="14">
        <v>6405</v>
      </c>
      <c r="J22" s="12">
        <f t="shared" si="6"/>
        <v>165058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0.9682106349629827</v>
      </c>
      <c r="C28" s="23">
        <f aca="true" t="shared" si="8" ref="C28:I28">(((+C$8+C$16)*C$25)+(C$20*C$26))/C$7</f>
        <v>0.969808870366017</v>
      </c>
      <c r="D28" s="23">
        <f t="shared" si="8"/>
        <v>0.9757715211753069</v>
      </c>
      <c r="E28" s="23">
        <f t="shared" si="8"/>
        <v>0.9727920737086997</v>
      </c>
      <c r="F28" s="23">
        <f t="shared" si="8"/>
        <v>0.9691391707931697</v>
      </c>
      <c r="G28" s="23">
        <f t="shared" si="8"/>
        <v>0.9733521510115835</v>
      </c>
      <c r="H28" s="23">
        <f t="shared" si="8"/>
        <v>0.9285681796823606</v>
      </c>
      <c r="I28" s="23">
        <f t="shared" si="8"/>
        <v>0.9834421555304906</v>
      </c>
      <c r="J28" s="21"/>
    </row>
    <row r="29" spans="1:10" ht="12" customHeight="1">
      <c r="A29" s="17"/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1.51466871733609</v>
      </c>
      <c r="C31" s="26">
        <f aca="true" t="shared" si="9" ref="C31:I31">C28*C30</f>
        <v>1.4917600043970074</v>
      </c>
      <c r="D31" s="26">
        <f t="shared" si="9"/>
        <v>1.5163489439064268</v>
      </c>
      <c r="E31" s="26">
        <f t="shared" si="9"/>
        <v>1.5109406488843522</v>
      </c>
      <c r="F31" s="26">
        <f t="shared" si="9"/>
        <v>1.4649507705709555</v>
      </c>
      <c r="G31" s="26">
        <f t="shared" si="9"/>
        <v>1.542179148062753</v>
      </c>
      <c r="H31" s="26">
        <f t="shared" si="9"/>
        <v>1.685908387031294</v>
      </c>
      <c r="I31" s="26">
        <f t="shared" si="9"/>
        <v>1.8887006596963074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89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772120.55</v>
      </c>
      <c r="C37" s="29">
        <f aca="true" t="shared" si="12" ref="C37:I37">+C38+C39</f>
        <v>583797.29</v>
      </c>
      <c r="D37" s="29">
        <f t="shared" si="12"/>
        <v>892180.29</v>
      </c>
      <c r="E37" s="29">
        <f t="shared" si="12"/>
        <v>1113167.39</v>
      </c>
      <c r="F37" s="29">
        <f t="shared" si="12"/>
        <v>665052.49</v>
      </c>
      <c r="G37" s="29">
        <f t="shared" si="12"/>
        <v>1124867.01</v>
      </c>
      <c r="H37" s="29">
        <f t="shared" si="12"/>
        <v>627891.29</v>
      </c>
      <c r="I37" s="29">
        <f t="shared" si="12"/>
        <v>490625.88</v>
      </c>
      <c r="J37" s="29">
        <f t="shared" si="11"/>
        <v>6269702.1899999995</v>
      </c>
      <c r="L37" s="43"/>
      <c r="M37" s="43"/>
    </row>
    <row r="38" spans="1:10" ht="15.75">
      <c r="A38" s="17" t="s">
        <v>74</v>
      </c>
      <c r="B38" s="30">
        <f>ROUND(+B7*B31,2)</f>
        <v>772120.55</v>
      </c>
      <c r="C38" s="30">
        <f aca="true" t="shared" si="13" ref="C38:I38">ROUND(+C7*C31,2)</f>
        <v>583797.29</v>
      </c>
      <c r="D38" s="30">
        <f t="shared" si="13"/>
        <v>892180.29</v>
      </c>
      <c r="E38" s="30">
        <f t="shared" si="13"/>
        <v>1113167.39</v>
      </c>
      <c r="F38" s="30">
        <f t="shared" si="13"/>
        <v>665052.49</v>
      </c>
      <c r="G38" s="30">
        <f t="shared" si="13"/>
        <v>1124867.01</v>
      </c>
      <c r="H38" s="30">
        <f t="shared" si="13"/>
        <v>627891.29</v>
      </c>
      <c r="I38" s="30">
        <f t="shared" si="13"/>
        <v>490625.88</v>
      </c>
      <c r="J38" s="30">
        <f>SUM(B38:I38)</f>
        <v>6269702.1899999995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90</v>
      </c>
      <c r="B41" s="31">
        <f aca="true" t="shared" si="15" ref="B41:J41">+B42+B45+B51</f>
        <v>-107014.14</v>
      </c>
      <c r="C41" s="31">
        <f t="shared" si="15"/>
        <v>-109896.9</v>
      </c>
      <c r="D41" s="31">
        <f t="shared" si="15"/>
        <v>-113076.79000000001</v>
      </c>
      <c r="E41" s="31">
        <f t="shared" si="15"/>
        <v>-133398.63999999998</v>
      </c>
      <c r="F41" s="31">
        <f t="shared" si="15"/>
        <v>-106172.98999999999</v>
      </c>
      <c r="G41" s="31">
        <f t="shared" si="15"/>
        <v>-147311.82</v>
      </c>
      <c r="H41" s="31">
        <f t="shared" si="15"/>
        <v>-69550.53</v>
      </c>
      <c r="I41" s="31">
        <f t="shared" si="15"/>
        <v>-67638.73</v>
      </c>
      <c r="J41" s="31">
        <f t="shared" si="15"/>
        <v>-854060.5399999999</v>
      </c>
      <c r="L41" s="43"/>
    </row>
    <row r="42" spans="1:12" ht="15.75">
      <c r="A42" s="17" t="s">
        <v>44</v>
      </c>
      <c r="B42" s="32">
        <f>B43+B44</f>
        <v>-106167</v>
      </c>
      <c r="C42" s="32">
        <f aca="true" t="shared" si="16" ref="C42:I42">C43+C44</f>
        <v>-103254</v>
      </c>
      <c r="D42" s="32">
        <f t="shared" si="16"/>
        <v>-122022</v>
      </c>
      <c r="E42" s="32">
        <f t="shared" si="16"/>
        <v>-136392</v>
      </c>
      <c r="F42" s="32">
        <f t="shared" si="16"/>
        <v>-114879</v>
      </c>
      <c r="G42" s="32">
        <f t="shared" si="16"/>
        <v>-136560</v>
      </c>
      <c r="H42" s="32">
        <f t="shared" si="16"/>
        <v>-60627</v>
      </c>
      <c r="I42" s="32">
        <f t="shared" si="16"/>
        <v>-71520</v>
      </c>
      <c r="J42" s="31">
        <f t="shared" si="11"/>
        <v>-851421</v>
      </c>
      <c r="L42" s="43"/>
    </row>
    <row r="43" spans="1:12" ht="15.75">
      <c r="A43" s="13" t="s">
        <v>69</v>
      </c>
      <c r="B43" s="20">
        <f aca="true" t="shared" si="17" ref="B43:I43">ROUND(-B9*$D$3,2)</f>
        <v>-106167</v>
      </c>
      <c r="C43" s="20">
        <f t="shared" si="17"/>
        <v>-103254</v>
      </c>
      <c r="D43" s="20">
        <f t="shared" si="17"/>
        <v>-122022</v>
      </c>
      <c r="E43" s="20">
        <f t="shared" si="17"/>
        <v>-136392</v>
      </c>
      <c r="F43" s="20">
        <f t="shared" si="17"/>
        <v>-114879</v>
      </c>
      <c r="G43" s="20">
        <f t="shared" si="17"/>
        <v>-136560</v>
      </c>
      <c r="H43" s="20">
        <f t="shared" si="17"/>
        <v>-60627</v>
      </c>
      <c r="I43" s="20">
        <f t="shared" si="17"/>
        <v>-71520</v>
      </c>
      <c r="J43" s="56">
        <f t="shared" si="11"/>
        <v>-851421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-18536.51</v>
      </c>
      <c r="C45" s="32">
        <f t="shared" si="19"/>
        <v>-20008.5</v>
      </c>
      <c r="D45" s="32">
        <f t="shared" si="19"/>
        <v>-10575</v>
      </c>
      <c r="E45" s="32">
        <f t="shared" si="19"/>
        <v>-21946.43</v>
      </c>
      <c r="F45" s="32">
        <f t="shared" si="19"/>
        <v>-5925.9</v>
      </c>
      <c r="G45" s="32">
        <f t="shared" si="19"/>
        <v>-36591.65</v>
      </c>
      <c r="H45" s="32">
        <f t="shared" si="19"/>
        <v>-23511.31</v>
      </c>
      <c r="I45" s="32">
        <f t="shared" si="19"/>
        <v>-7411.54</v>
      </c>
      <c r="J45" s="32">
        <f t="shared" si="19"/>
        <v>-144506.84</v>
      </c>
      <c r="L45" s="49"/>
    </row>
    <row r="46" spans="1:10" ht="15.75">
      <c r="A46" s="13" t="s">
        <v>62</v>
      </c>
      <c r="B46" s="27">
        <v>-18536.51</v>
      </c>
      <c r="C46" s="27">
        <v>-20008.5</v>
      </c>
      <c r="D46" s="27">
        <v>-10575</v>
      </c>
      <c r="E46" s="27">
        <v>-21946.43</v>
      </c>
      <c r="F46" s="27">
        <v>-5925.9</v>
      </c>
      <c r="G46" s="27">
        <v>-36591.65</v>
      </c>
      <c r="H46" s="27">
        <v>-23511.31</v>
      </c>
      <c r="I46" s="27">
        <v>-7411.54</v>
      </c>
      <c r="J46" s="27">
        <f t="shared" si="11"/>
        <v>-144506.84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/>
    </row>
    <row r="53" spans="1:12" ht="15.75">
      <c r="A53" s="2" t="s">
        <v>46</v>
      </c>
      <c r="B53" s="35">
        <f aca="true" t="shared" si="20" ref="B53:I53">+B37+B41</f>
        <v>665106.41</v>
      </c>
      <c r="C53" s="35">
        <f t="shared" si="20"/>
        <v>473900.39</v>
      </c>
      <c r="D53" s="35">
        <f t="shared" si="20"/>
        <v>779103.5</v>
      </c>
      <c r="E53" s="35">
        <f t="shared" si="20"/>
        <v>979768.7499999999</v>
      </c>
      <c r="F53" s="35">
        <f t="shared" si="20"/>
        <v>558879.5</v>
      </c>
      <c r="G53" s="35">
        <f t="shared" si="20"/>
        <v>977555.19</v>
      </c>
      <c r="H53" s="35">
        <f t="shared" si="20"/>
        <v>558340.76</v>
      </c>
      <c r="I53" s="35">
        <f t="shared" si="20"/>
        <v>422987.15</v>
      </c>
      <c r="J53" s="35">
        <f>SUM(B53:I53)</f>
        <v>5415641.65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5415641.66</v>
      </c>
      <c r="L56" s="43"/>
    </row>
    <row r="57" spans="1:10" ht="17.25" customHeight="1">
      <c r="A57" s="17" t="s">
        <v>48</v>
      </c>
      <c r="B57" s="45">
        <v>84536.9</v>
      </c>
      <c r="C57" s="45">
        <v>77451.95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161988.84999999998</v>
      </c>
    </row>
    <row r="58" spans="1:10" ht="17.25" customHeight="1">
      <c r="A58" s="17" t="s">
        <v>54</v>
      </c>
      <c r="B58" s="45">
        <v>224416.81</v>
      </c>
      <c r="C58" s="45">
        <v>161260.49</v>
      </c>
      <c r="D58" s="44">
        <v>0</v>
      </c>
      <c r="E58" s="45">
        <v>9640.46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395317.76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-29939.22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-29939.22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55523.75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55523.75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31488.59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31488.59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40761.16</v>
      </c>
      <c r="E62" s="44">
        <v>0</v>
      </c>
      <c r="F62" s="45">
        <v>61167.11</v>
      </c>
      <c r="G62" s="44">
        <v>0</v>
      </c>
      <c r="H62" s="44">
        <v>0</v>
      </c>
      <c r="I62" s="44">
        <v>0</v>
      </c>
      <c r="J62" s="35">
        <f t="shared" si="21"/>
        <v>101928.27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32">
        <v>-13038.24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-13038.24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29115.24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29115.24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8425.03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8425.03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119078.97</v>
      </c>
      <c r="G66" s="44">
        <v>0</v>
      </c>
      <c r="H66" s="44">
        <v>0</v>
      </c>
      <c r="I66" s="44">
        <v>0</v>
      </c>
      <c r="J66" s="35">
        <f t="shared" si="21"/>
        <v>119078.97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-98851.94</v>
      </c>
      <c r="H67" s="45">
        <v>4438.6</v>
      </c>
      <c r="I67" s="44">
        <v>0</v>
      </c>
      <c r="J67" s="32">
        <f t="shared" si="21"/>
        <v>-94413.34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141862.39</v>
      </c>
      <c r="H68" s="44">
        <v>0</v>
      </c>
      <c r="I68" s="44">
        <v>0</v>
      </c>
      <c r="J68" s="35">
        <f t="shared" si="21"/>
        <v>141862.39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145388.65</v>
      </c>
      <c r="J69" s="32">
        <f t="shared" si="21"/>
        <v>145388.65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80066.27</v>
      </c>
      <c r="J70" s="35">
        <f t="shared" si="21"/>
        <v>80066.27</v>
      </c>
    </row>
    <row r="71" spans="1:10" ht="17.25" customHeight="1">
      <c r="A71" s="41" t="s">
        <v>67</v>
      </c>
      <c r="B71" s="39">
        <v>356152.7</v>
      </c>
      <c r="C71" s="39">
        <v>235187.96</v>
      </c>
      <c r="D71" s="39">
        <v>681269.23</v>
      </c>
      <c r="E71" s="39">
        <v>945626.25</v>
      </c>
      <c r="F71" s="39">
        <v>378633.42</v>
      </c>
      <c r="G71" s="39">
        <v>934544.74</v>
      </c>
      <c r="H71" s="39">
        <v>553902.16</v>
      </c>
      <c r="I71" s="39">
        <v>197532.23</v>
      </c>
      <c r="J71" s="39">
        <f>SUM(B71:I71)</f>
        <v>4282848.69</v>
      </c>
    </row>
    <row r="72" spans="1:10" ht="17.25" customHeight="1">
      <c r="A72" s="60"/>
      <c r="B72" s="61">
        <v>0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4">
        <v>1.61227720587424</v>
      </c>
      <c r="C75" s="54">
        <v>1.5799967978225193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76</v>
      </c>
      <c r="B76" s="54">
        <v>1.4935617196614885</v>
      </c>
      <c r="C76" s="54">
        <v>1.4615019765558515</v>
      </c>
      <c r="D76" s="54"/>
      <c r="E76" s="54">
        <v>1.5423918868404602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77</v>
      </c>
      <c r="B77" s="54">
        <v>0</v>
      </c>
      <c r="C77" s="54">
        <v>0</v>
      </c>
      <c r="D77" s="24">
        <v>1.4197117817612153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78</v>
      </c>
      <c r="B78" s="54">
        <v>0</v>
      </c>
      <c r="C78" s="54">
        <v>0</v>
      </c>
      <c r="D78" s="54">
        <v>1.4930893364593738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79</v>
      </c>
      <c r="B79" s="54">
        <v>0</v>
      </c>
      <c r="C79" s="54">
        <v>0</v>
      </c>
      <c r="D79" s="54">
        <v>1.8343243204659663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80</v>
      </c>
      <c r="B80" s="54">
        <v>0</v>
      </c>
      <c r="C80" s="54">
        <v>0</v>
      </c>
      <c r="D80" s="54">
        <v>1.6794965269344733</v>
      </c>
      <c r="E80" s="54">
        <v>0</v>
      </c>
      <c r="F80" s="54">
        <v>1.511506647916134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81</v>
      </c>
      <c r="B81" s="54">
        <v>0</v>
      </c>
      <c r="C81" s="54">
        <v>0</v>
      </c>
      <c r="D81" s="54">
        <v>0</v>
      </c>
      <c r="E81" s="54">
        <v>1.4882833113206115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82</v>
      </c>
      <c r="B82" s="54">
        <v>0</v>
      </c>
      <c r="C82" s="54">
        <v>0</v>
      </c>
      <c r="D82" s="54">
        <v>0</v>
      </c>
      <c r="E82" s="54">
        <v>1.486838338330797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83</v>
      </c>
      <c r="B83" s="54">
        <v>0</v>
      </c>
      <c r="C83" s="54">
        <v>0</v>
      </c>
      <c r="D83" s="54">
        <v>0</v>
      </c>
      <c r="E83" s="24">
        <v>1.4729044333198034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84</v>
      </c>
      <c r="B84" s="54">
        <v>0</v>
      </c>
      <c r="C84" s="54">
        <v>0</v>
      </c>
      <c r="D84" s="54">
        <v>0</v>
      </c>
      <c r="E84" s="54">
        <v>0</v>
      </c>
      <c r="F84" s="54">
        <v>1.4552593704425214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85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1.4828210324912305</v>
      </c>
      <c r="H85" s="54">
        <v>1.68590838669835</v>
      </c>
      <c r="I85" s="54">
        <v>0</v>
      </c>
      <c r="J85" s="32"/>
    </row>
    <row r="86" spans="1:10" ht="15.75">
      <c r="A86" s="17" t="s">
        <v>86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1.624284902109418</v>
      </c>
      <c r="H86" s="54">
        <v>0</v>
      </c>
      <c r="I86" s="54">
        <v>0</v>
      </c>
      <c r="J86" s="35"/>
    </row>
    <row r="87" spans="1:10" ht="15.75">
      <c r="A87" s="17" t="s">
        <v>87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1.8471010604721627</v>
      </c>
      <c r="J87" s="32"/>
    </row>
    <row r="88" spans="1:10" ht="15.75">
      <c r="A88" s="41" t="s">
        <v>88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1.9127062173303304</v>
      </c>
      <c r="J88" s="39"/>
    </row>
    <row r="89" spans="1:10" ht="35.25" customHeight="1">
      <c r="A89" s="58" t="s">
        <v>93</v>
      </c>
      <c r="B89" s="59"/>
      <c r="C89" s="59"/>
      <c r="D89" s="59"/>
      <c r="E89" s="59"/>
      <c r="F89" s="59"/>
      <c r="G89" s="59"/>
      <c r="H89" s="59"/>
      <c r="I89" s="59"/>
      <c r="J89" s="59"/>
    </row>
    <row r="90" ht="14.25" customHeight="1">
      <c r="A90" s="1" t="s">
        <v>94</v>
      </c>
    </row>
    <row r="92" ht="14.25">
      <c r="B92" s="50"/>
    </row>
    <row r="93" ht="14.25">
      <c r="F93" s="51"/>
    </row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2013-12-23T17:34:37Z</cp:lastPrinted>
  <dcterms:created xsi:type="dcterms:W3CDTF">2012-11-28T17:54:39Z</dcterms:created>
  <dcterms:modified xsi:type="dcterms:W3CDTF">2013-12-23T17:55:13Z</dcterms:modified>
  <cp:category/>
  <cp:version/>
  <cp:contentType/>
  <cp:contentStatus/>
</cp:coreProperties>
</file>