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<sst xmlns="http://schemas.openxmlformats.org/spreadsheetml/2006/main" count="95" uniqueCount="95">
  <si>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</si>
  <si>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</si>
  <si>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</si>
  <si>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</si>
  <si>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</si>
  <si>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</si>
  <si>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</si>
  <si>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</si>
  <si>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</si>
  <si>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</si>
  <si>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</si>
  <si>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</si>
  <si>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</si>
  <si>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</si>
  <si>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</si>
  <si>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</si>
  <si>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</si>
  <si>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</si>
  <si>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</si>
  <si>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</si>
  <si>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</si>
  <si>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</si>
  <si>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</si>
  <si>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</si>
  <si>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</si>
  <si>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</si>
  <si>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</si>
  <si>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</si>
  <si>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</si>
  <si>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</si>
  <si>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</si>
  <si>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</si>
  <si>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</si>
  <si>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</si>
  <si>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</si>
  <si>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</si>
  <si>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</si>
  <si>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</si>
  <si>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</si>
  <si>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</si>
  <si>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</si>
  <si>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</si>
  <si>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</si>
  <si>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</si>
  <si>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</si>
  <si>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</si>
  <si>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</si>
  <si>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</si>
  <si>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</si>
  <si>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</si>
  <si>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</si>
  <si>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</si>
  <si>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</si>
  <si>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</si>
  <si>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</si>
  <si>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</si>
  <si>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</si>
  <si>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</si>
  <si>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</si>
  <si>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</si>
  <si>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</si>
  <si>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</si>
  <si>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</si>
  <si>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</si>
  <si>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</si>
  <si>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</si>
  <si>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</si>
  <si>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</si>
  <si>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</si>
  <si>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</si>
  <si>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</si>
  <si>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</si>
  <si>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</si>
  <si>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</si>
  <si>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</si>
  <si>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</si>
  <si>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</si>
  <si>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</si>
  <si>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</si>
  <si>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</si>
  <si>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</si>
  <si>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</si>
  <si>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</si>
  <si>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</si>
  <si>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</si>
  <si>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</si>
  <si>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</si>
  <si>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</si>
  <si>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</si>
  <si>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</si>
  <si>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02/12/13 - VENCIMENTO 09/12/13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</si>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</sst>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  <numFmt numFmtId="191" formatCode="_-&quot;R$&quot;\ * #,##0_-;\-&quot;R$&quot;\ * #,##0_-;_-&quot;R$&quot;\ * &quot;-&quot;??_-;_-@_-"/>
    <numFmt numFmtId="192" formatCode="_(&quot;R$ &quot;* #,##0_);_(&quot;R$ &quot;* \(#,##0\);_(&quot;R$ &quot;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8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8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8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1.125" style="1" bestFit="1" customWidth="1"/>
    <col min="13" max="16384" width="9.00390625" style="1" customWidth="1"/>
  </cols>
  <sheetData>
    <row r="1" spans="1:10" ht="2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90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0" t="s">
        <v>18</v>
      </c>
      <c r="B4" s="60" t="s">
        <v>19</v>
      </c>
      <c r="C4" s="60"/>
      <c r="D4" s="60"/>
      <c r="E4" s="60"/>
      <c r="F4" s="60"/>
      <c r="G4" s="60"/>
      <c r="H4" s="60"/>
      <c r="I4" s="60"/>
      <c r="J4" s="61" t="s">
        <v>20</v>
      </c>
    </row>
    <row r="5" spans="1:10" ht="38.25">
      <c r="A5" s="60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0"/>
    </row>
    <row r="6" spans="1:10" ht="15.75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5.75">
      <c r="A7" s="9" t="s">
        <v>21</v>
      </c>
      <c r="B7" s="10">
        <f>B8+B16+B20</f>
        <v>516908</v>
      </c>
      <c r="C7" s="10">
        <f aca="true" t="shared" si="0" ref="C7:I7">C8+C16+C20</f>
        <v>403143</v>
      </c>
      <c r="D7" s="10">
        <f t="shared" si="0"/>
        <v>605758</v>
      </c>
      <c r="E7" s="10">
        <f t="shared" si="0"/>
        <v>748347</v>
      </c>
      <c r="F7" s="10">
        <f t="shared" si="0"/>
        <v>467869</v>
      </c>
      <c r="G7" s="10">
        <f t="shared" si="0"/>
        <v>731383</v>
      </c>
      <c r="H7" s="10">
        <f t="shared" si="0"/>
        <v>383326</v>
      </c>
      <c r="I7" s="10">
        <f t="shared" si="0"/>
        <v>268269</v>
      </c>
      <c r="J7" s="10">
        <f>+J8+J16+J20</f>
        <v>4125003</v>
      </c>
    </row>
    <row r="8" spans="1:10" ht="15.75">
      <c r="A8" s="11" t="s">
        <v>22</v>
      </c>
      <c r="B8" s="12">
        <f>+B9+B12</f>
        <v>287920</v>
      </c>
      <c r="C8" s="12">
        <f>+C9+C12</f>
        <v>238488</v>
      </c>
      <c r="D8" s="12">
        <f aca="true" t="shared" si="1" ref="D8:I8">+D9+D12</f>
        <v>383045</v>
      </c>
      <c r="E8" s="12">
        <f t="shared" si="1"/>
        <v>442429</v>
      </c>
      <c r="F8" s="12">
        <f t="shared" si="1"/>
        <v>273223</v>
      </c>
      <c r="G8" s="12">
        <f t="shared" si="1"/>
        <v>429651</v>
      </c>
      <c r="H8" s="12">
        <f t="shared" si="1"/>
        <v>208285</v>
      </c>
      <c r="I8" s="12">
        <f t="shared" si="1"/>
        <v>162663</v>
      </c>
      <c r="J8" s="12">
        <f>SUM(B8:I8)</f>
        <v>2425704</v>
      </c>
    </row>
    <row r="9" spans="1:10" ht="15.75">
      <c r="A9" s="13" t="s">
        <v>23</v>
      </c>
      <c r="B9" s="14">
        <v>38814</v>
      </c>
      <c r="C9" s="14">
        <v>37069</v>
      </c>
      <c r="D9" s="14">
        <v>45852</v>
      </c>
      <c r="E9" s="14">
        <v>49552</v>
      </c>
      <c r="F9" s="14">
        <v>42069</v>
      </c>
      <c r="G9" s="14">
        <v>50745</v>
      </c>
      <c r="H9" s="14">
        <v>23195</v>
      </c>
      <c r="I9" s="14">
        <v>26334</v>
      </c>
      <c r="J9" s="12">
        <f aca="true" t="shared" si="2" ref="J9:J15">SUM(B9:I9)</f>
        <v>313630</v>
      </c>
    </row>
    <row r="10" spans="1:10" ht="15.75">
      <c r="A10" s="15" t="s">
        <v>24</v>
      </c>
      <c r="B10" s="14">
        <f>+B9-B11</f>
        <v>38814</v>
      </c>
      <c r="C10" s="14">
        <f aca="true" t="shared" si="3" ref="C10:I10">+C9-C11</f>
        <v>37069</v>
      </c>
      <c r="D10" s="14">
        <f t="shared" si="3"/>
        <v>45852</v>
      </c>
      <c r="E10" s="14">
        <f t="shared" si="3"/>
        <v>49552</v>
      </c>
      <c r="F10" s="14">
        <f t="shared" si="3"/>
        <v>42069</v>
      </c>
      <c r="G10" s="14">
        <f t="shared" si="3"/>
        <v>50745</v>
      </c>
      <c r="H10" s="14">
        <f t="shared" si="3"/>
        <v>23195</v>
      </c>
      <c r="I10" s="14">
        <f t="shared" si="3"/>
        <v>26334</v>
      </c>
      <c r="J10" s="12">
        <f t="shared" si="2"/>
        <v>313630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249106</v>
      </c>
      <c r="C12" s="14">
        <f aca="true" t="shared" si="4" ref="C12:I12">C13+C14+C15</f>
        <v>201419</v>
      </c>
      <c r="D12" s="14">
        <f t="shared" si="4"/>
        <v>337193</v>
      </c>
      <c r="E12" s="14">
        <f t="shared" si="4"/>
        <v>392877</v>
      </c>
      <c r="F12" s="14">
        <f t="shared" si="4"/>
        <v>231154</v>
      </c>
      <c r="G12" s="14">
        <f t="shared" si="4"/>
        <v>378906</v>
      </c>
      <c r="H12" s="14">
        <f t="shared" si="4"/>
        <v>185090</v>
      </c>
      <c r="I12" s="14">
        <f t="shared" si="4"/>
        <v>136329</v>
      </c>
      <c r="J12" s="12">
        <f t="shared" si="2"/>
        <v>2112074</v>
      </c>
    </row>
    <row r="13" spans="1:10" ht="15.75">
      <c r="A13" s="15" t="s">
        <v>27</v>
      </c>
      <c r="B13" s="14">
        <v>107085</v>
      </c>
      <c r="C13" s="14">
        <v>87890</v>
      </c>
      <c r="D13" s="14">
        <v>146254</v>
      </c>
      <c r="E13" s="14">
        <v>170972</v>
      </c>
      <c r="F13" s="14">
        <v>108676</v>
      </c>
      <c r="G13" s="14">
        <v>171838</v>
      </c>
      <c r="H13" s="14">
        <v>81782</v>
      </c>
      <c r="I13" s="14">
        <v>59995</v>
      </c>
      <c r="J13" s="12">
        <f t="shared" si="2"/>
        <v>934492</v>
      </c>
    </row>
    <row r="14" spans="1:10" ht="15.75">
      <c r="A14" s="15" t="s">
        <v>28</v>
      </c>
      <c r="B14" s="14">
        <v>107529</v>
      </c>
      <c r="C14" s="14">
        <v>82165</v>
      </c>
      <c r="D14" s="14">
        <v>146209</v>
      </c>
      <c r="E14" s="14">
        <v>165325</v>
      </c>
      <c r="F14" s="14">
        <v>91971</v>
      </c>
      <c r="G14" s="14">
        <v>158219</v>
      </c>
      <c r="H14" s="14">
        <v>78187</v>
      </c>
      <c r="I14" s="14">
        <v>60590</v>
      </c>
      <c r="J14" s="12">
        <f t="shared" si="2"/>
        <v>890195</v>
      </c>
    </row>
    <row r="15" spans="1:10" ht="15.75">
      <c r="A15" s="15" t="s">
        <v>29</v>
      </c>
      <c r="B15" s="14">
        <v>34492</v>
      </c>
      <c r="C15" s="14">
        <v>31364</v>
      </c>
      <c r="D15" s="14">
        <v>44730</v>
      </c>
      <c r="E15" s="14">
        <v>56580</v>
      </c>
      <c r="F15" s="14">
        <v>30507</v>
      </c>
      <c r="G15" s="14">
        <v>48849</v>
      </c>
      <c r="H15" s="14">
        <v>25121</v>
      </c>
      <c r="I15" s="14">
        <v>15744</v>
      </c>
      <c r="J15" s="12">
        <f t="shared" si="2"/>
        <v>287387</v>
      </c>
    </row>
    <row r="16" spans="1:10" ht="15.75">
      <c r="A16" s="17" t="s">
        <v>30</v>
      </c>
      <c r="B16" s="18">
        <f>B17+B18+B19</f>
        <v>173110</v>
      </c>
      <c r="C16" s="18">
        <f aca="true" t="shared" si="5" ref="C16:I16">C17+C18+C19</f>
        <v>115763</v>
      </c>
      <c r="D16" s="18">
        <f t="shared" si="5"/>
        <v>147823</v>
      </c>
      <c r="E16" s="18">
        <f t="shared" si="5"/>
        <v>206632</v>
      </c>
      <c r="F16" s="18">
        <f t="shared" si="5"/>
        <v>135876</v>
      </c>
      <c r="G16" s="18">
        <f t="shared" si="5"/>
        <v>226667</v>
      </c>
      <c r="H16" s="18">
        <f t="shared" si="5"/>
        <v>141754</v>
      </c>
      <c r="I16" s="18">
        <f t="shared" si="5"/>
        <v>87438</v>
      </c>
      <c r="J16" s="12">
        <f aca="true" t="shared" si="6" ref="J16:J22">SUM(B16:I16)</f>
        <v>1235063</v>
      </c>
    </row>
    <row r="17" spans="1:10" ht="18.75" customHeight="1">
      <c r="A17" s="13" t="s">
        <v>31</v>
      </c>
      <c r="B17" s="14">
        <v>83233</v>
      </c>
      <c r="C17" s="14">
        <v>59385</v>
      </c>
      <c r="D17" s="14">
        <v>75198</v>
      </c>
      <c r="E17" s="14">
        <v>105409</v>
      </c>
      <c r="F17" s="14">
        <v>68673</v>
      </c>
      <c r="G17" s="14">
        <v>117317</v>
      </c>
      <c r="H17" s="14">
        <v>71558</v>
      </c>
      <c r="I17" s="14">
        <v>44208</v>
      </c>
      <c r="J17" s="12">
        <f t="shared" si="6"/>
        <v>624981</v>
      </c>
    </row>
    <row r="18" spans="1:10" ht="18.75" customHeight="1">
      <c r="A18" s="13" t="s">
        <v>32</v>
      </c>
      <c r="B18" s="14">
        <v>67792</v>
      </c>
      <c r="C18" s="14">
        <v>40406</v>
      </c>
      <c r="D18" s="14">
        <v>53587</v>
      </c>
      <c r="E18" s="14">
        <v>73045</v>
      </c>
      <c r="F18" s="14">
        <v>50768</v>
      </c>
      <c r="G18" s="14">
        <v>82312</v>
      </c>
      <c r="H18" s="14">
        <v>54112</v>
      </c>
      <c r="I18" s="14">
        <v>34496</v>
      </c>
      <c r="J18" s="12">
        <f t="shared" si="6"/>
        <v>456518</v>
      </c>
    </row>
    <row r="19" spans="1:10" ht="18.75" customHeight="1">
      <c r="A19" s="13" t="s">
        <v>33</v>
      </c>
      <c r="B19" s="14">
        <v>22085</v>
      </c>
      <c r="C19" s="14">
        <v>15972</v>
      </c>
      <c r="D19" s="14">
        <v>19038</v>
      </c>
      <c r="E19" s="14">
        <v>28178</v>
      </c>
      <c r="F19" s="14">
        <v>16435</v>
      </c>
      <c r="G19" s="14">
        <v>27038</v>
      </c>
      <c r="H19" s="14">
        <v>16084</v>
      </c>
      <c r="I19" s="14">
        <v>8734</v>
      </c>
      <c r="J19" s="12">
        <f t="shared" si="6"/>
        <v>153564</v>
      </c>
    </row>
    <row r="20" spans="1:10" ht="18.75" customHeight="1">
      <c r="A20" s="17" t="s">
        <v>34</v>
      </c>
      <c r="B20" s="14">
        <f>B21+B22</f>
        <v>55878</v>
      </c>
      <c r="C20" s="14">
        <f aca="true" t="shared" si="7" ref="C20:I20">C21+C22</f>
        <v>48892</v>
      </c>
      <c r="D20" s="14">
        <f t="shared" si="7"/>
        <v>74890</v>
      </c>
      <c r="E20" s="14">
        <f t="shared" si="7"/>
        <v>99286</v>
      </c>
      <c r="F20" s="14">
        <f t="shared" si="7"/>
        <v>58770</v>
      </c>
      <c r="G20" s="14">
        <f t="shared" si="7"/>
        <v>75065</v>
      </c>
      <c r="H20" s="14">
        <f t="shared" si="7"/>
        <v>33287</v>
      </c>
      <c r="I20" s="14">
        <f t="shared" si="7"/>
        <v>18168</v>
      </c>
      <c r="J20" s="12">
        <f t="shared" si="6"/>
        <v>464236</v>
      </c>
    </row>
    <row r="21" spans="1:10" ht="18.75" customHeight="1">
      <c r="A21" s="13" t="s">
        <v>35</v>
      </c>
      <c r="B21" s="14">
        <v>35762</v>
      </c>
      <c r="C21" s="14">
        <v>31291</v>
      </c>
      <c r="D21" s="14">
        <v>47930</v>
      </c>
      <c r="E21" s="14">
        <v>63543</v>
      </c>
      <c r="F21" s="14">
        <v>37613</v>
      </c>
      <c r="G21" s="14">
        <v>48042</v>
      </c>
      <c r="H21" s="14">
        <v>21304</v>
      </c>
      <c r="I21" s="14">
        <v>11628</v>
      </c>
      <c r="J21" s="12">
        <f t="shared" si="6"/>
        <v>297113</v>
      </c>
    </row>
    <row r="22" spans="1:10" ht="18.75" customHeight="1">
      <c r="A22" s="13" t="s">
        <v>36</v>
      </c>
      <c r="B22" s="14">
        <v>20116</v>
      </c>
      <c r="C22" s="14">
        <v>17601</v>
      </c>
      <c r="D22" s="14">
        <v>26960</v>
      </c>
      <c r="E22" s="14">
        <v>35743</v>
      </c>
      <c r="F22" s="14">
        <v>21157</v>
      </c>
      <c r="G22" s="14">
        <v>27023</v>
      </c>
      <c r="H22" s="14">
        <v>11983</v>
      </c>
      <c r="I22" s="14">
        <v>6540</v>
      </c>
      <c r="J22" s="12">
        <f t="shared" si="6"/>
        <v>167123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0.9684523857243456</v>
      </c>
      <c r="C28" s="23">
        <f aca="true" t="shared" si="8" ref="C28:I28">(((+C$8+C$16)*C$25)+(C$20*C$26))/C$7</f>
        <v>0.9705562859828895</v>
      </c>
      <c r="D28" s="23">
        <f t="shared" si="8"/>
        <v>0.975842653336811</v>
      </c>
      <c r="E28" s="23">
        <f t="shared" si="8"/>
        <v>0.9733723791235884</v>
      </c>
      <c r="F28" s="23">
        <f t="shared" si="8"/>
        <v>0.9689612541117278</v>
      </c>
      <c r="G28" s="23">
        <f t="shared" si="8"/>
        <v>0.9728942749558028</v>
      </c>
      <c r="H28" s="23">
        <f t="shared" si="8"/>
        <v>0.928854107469882</v>
      </c>
      <c r="I28" s="23">
        <f t="shared" si="8"/>
        <v>0.9835454256734845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1.5150469122271661</v>
      </c>
      <c r="C31" s="26">
        <f aca="true" t="shared" si="9" ref="C31:I31">C28*C30</f>
        <v>1.4929096790988805</v>
      </c>
      <c r="D31" s="26">
        <f t="shared" si="9"/>
        <v>1.5164594832854044</v>
      </c>
      <c r="E31" s="26">
        <f t="shared" si="9"/>
        <v>1.5118419792547575</v>
      </c>
      <c r="F31" s="26">
        <f t="shared" si="9"/>
        <v>1.4646818317152879</v>
      </c>
      <c r="G31" s="26">
        <f t="shared" si="9"/>
        <v>1.541453689239974</v>
      </c>
      <c r="H31" s="26">
        <f t="shared" si="9"/>
        <v>1.6864275175223178</v>
      </c>
      <c r="I31" s="26">
        <f t="shared" si="9"/>
        <v>1.888898990005927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2" ht="15.75">
      <c r="A37" s="28" t="s">
        <v>42</v>
      </c>
      <c r="B37" s="29">
        <f>+B38+B39</f>
        <v>783139.87</v>
      </c>
      <c r="C37" s="29">
        <f aca="true" t="shared" si="12" ref="C37:I37">+C38+C39</f>
        <v>601856.09</v>
      </c>
      <c r="D37" s="29">
        <f t="shared" si="12"/>
        <v>918607.46</v>
      </c>
      <c r="E37" s="29">
        <f t="shared" si="12"/>
        <v>1131382.41</v>
      </c>
      <c r="F37" s="29">
        <f t="shared" si="12"/>
        <v>685279.22</v>
      </c>
      <c r="G37" s="29">
        <f t="shared" si="12"/>
        <v>1127393.02</v>
      </c>
      <c r="H37" s="29">
        <f t="shared" si="12"/>
        <v>646451.51</v>
      </c>
      <c r="I37" s="29">
        <f t="shared" si="12"/>
        <v>506733.04</v>
      </c>
      <c r="J37" s="29">
        <f t="shared" si="11"/>
        <v>6400842.62</v>
      </c>
      <c r="L37" s="41"/>
    </row>
    <row r="38" spans="1:10" ht="15.75">
      <c r="A38" s="17" t="s">
        <v>73</v>
      </c>
      <c r="B38" s="30">
        <f>ROUND(+B7*B31,2)</f>
        <v>783139.87</v>
      </c>
      <c r="C38" s="30">
        <f aca="true" t="shared" si="13" ref="C38:I38">ROUND(+C7*C31,2)</f>
        <v>601856.09</v>
      </c>
      <c r="D38" s="30">
        <f t="shared" si="13"/>
        <v>918607.46</v>
      </c>
      <c r="E38" s="30">
        <f t="shared" si="13"/>
        <v>1131382.41</v>
      </c>
      <c r="F38" s="30">
        <f t="shared" si="13"/>
        <v>685279.22</v>
      </c>
      <c r="G38" s="30">
        <f t="shared" si="13"/>
        <v>1127393.02</v>
      </c>
      <c r="H38" s="30">
        <f t="shared" si="13"/>
        <v>646451.51</v>
      </c>
      <c r="I38" s="30">
        <f t="shared" si="13"/>
        <v>506733.04</v>
      </c>
      <c r="J38" s="30">
        <f>SUM(B38:I38)</f>
        <v>6400842.62</v>
      </c>
    </row>
    <row r="39" spans="1:10" ht="15.75">
      <c r="A39" s="17" t="s">
        <v>43</v>
      </c>
      <c r="B39" s="54">
        <f>+B33</f>
        <v>0</v>
      </c>
      <c r="C39" s="54">
        <f aca="true" t="shared" si="14" ref="C39:I39">+C33</f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 t="shared" si="14"/>
        <v>0</v>
      </c>
      <c r="J39" s="54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0" ht="15.75">
      <c r="A41" s="2" t="s">
        <v>89</v>
      </c>
      <c r="B41" s="31">
        <f aca="true" t="shared" si="15" ref="B41:J41">+B42+B45+B51</f>
        <v>-113611.26000000001</v>
      </c>
      <c r="C41" s="31">
        <f t="shared" si="15"/>
        <v>-113847.56999999999</v>
      </c>
      <c r="D41" s="31">
        <f t="shared" si="15"/>
        <v>-126510.53</v>
      </c>
      <c r="E41" s="31">
        <f t="shared" si="15"/>
        <v>-141216.43</v>
      </c>
      <c r="F41" s="31">
        <f t="shared" si="15"/>
        <v>-116317.68</v>
      </c>
      <c r="G41" s="31">
        <f t="shared" si="15"/>
        <v>-155670.86</v>
      </c>
      <c r="H41" s="31">
        <f t="shared" si="15"/>
        <v>-73811.95</v>
      </c>
      <c r="I41" s="31">
        <f t="shared" si="15"/>
        <v>-73636.92</v>
      </c>
      <c r="J41" s="31">
        <f t="shared" si="15"/>
        <v>-914623.2</v>
      </c>
    </row>
    <row r="42" spans="1:10" ht="15.75">
      <c r="A42" s="17" t="s">
        <v>44</v>
      </c>
      <c r="B42" s="32">
        <f>B43+B44</f>
        <v>-116442</v>
      </c>
      <c r="C42" s="32">
        <f aca="true" t="shared" si="16" ref="C42:I42">C43+C44</f>
        <v>-111207</v>
      </c>
      <c r="D42" s="32">
        <f t="shared" si="16"/>
        <v>-137556</v>
      </c>
      <c r="E42" s="32">
        <f t="shared" si="16"/>
        <v>-148656</v>
      </c>
      <c r="F42" s="32">
        <f t="shared" si="16"/>
        <v>-126207</v>
      </c>
      <c r="G42" s="32">
        <f t="shared" si="16"/>
        <v>-152235</v>
      </c>
      <c r="H42" s="32">
        <f t="shared" si="16"/>
        <v>-69585</v>
      </c>
      <c r="I42" s="32">
        <f t="shared" si="16"/>
        <v>-79002</v>
      </c>
      <c r="J42" s="31">
        <f t="shared" si="11"/>
        <v>-940890</v>
      </c>
    </row>
    <row r="43" spans="1:10" ht="15.75">
      <c r="A43" s="13" t="s">
        <v>69</v>
      </c>
      <c r="B43" s="20">
        <f aca="true" t="shared" si="17" ref="B43:I43">ROUND(-B9*$D$3,2)</f>
        <v>-116442</v>
      </c>
      <c r="C43" s="20">
        <f t="shared" si="17"/>
        <v>-111207</v>
      </c>
      <c r="D43" s="20">
        <f t="shared" si="17"/>
        <v>-137556</v>
      </c>
      <c r="E43" s="20">
        <f t="shared" si="17"/>
        <v>-148656</v>
      </c>
      <c r="F43" s="20">
        <f t="shared" si="17"/>
        <v>-126207</v>
      </c>
      <c r="G43" s="20">
        <f t="shared" si="17"/>
        <v>-152235</v>
      </c>
      <c r="H43" s="20">
        <f t="shared" si="17"/>
        <v>-69585</v>
      </c>
      <c r="I43" s="20">
        <f t="shared" si="17"/>
        <v>-79002</v>
      </c>
      <c r="J43" s="54">
        <f t="shared" si="11"/>
        <v>-940890</v>
      </c>
    </row>
    <row r="44" spans="1:10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4">
        <f>SUM(B44:I44)</f>
        <v>0</v>
      </c>
    </row>
    <row r="45" spans="1:10" ht="15.75">
      <c r="A45" s="17" t="s">
        <v>45</v>
      </c>
      <c r="B45" s="32">
        <f aca="true" t="shared" si="19" ref="B45:J45">SUM(B46:B50)</f>
        <v>-14858.63</v>
      </c>
      <c r="C45" s="32">
        <f t="shared" si="19"/>
        <v>-16006.17</v>
      </c>
      <c r="D45" s="32">
        <f t="shared" si="19"/>
        <v>-8474.74</v>
      </c>
      <c r="E45" s="32">
        <f t="shared" si="19"/>
        <v>-17500.22</v>
      </c>
      <c r="F45" s="32">
        <f t="shared" si="19"/>
        <v>-4742.59</v>
      </c>
      <c r="G45" s="32">
        <f t="shared" si="19"/>
        <v>-29275.69</v>
      </c>
      <c r="H45" s="32">
        <f t="shared" si="19"/>
        <v>-18814.73</v>
      </c>
      <c r="I45" s="32">
        <f t="shared" si="19"/>
        <v>-5927.73</v>
      </c>
      <c r="J45" s="32">
        <f t="shared" si="19"/>
        <v>-115600.5</v>
      </c>
    </row>
    <row r="46" spans="1:10" ht="15.75">
      <c r="A46" s="13" t="s">
        <v>62</v>
      </c>
      <c r="B46" s="27">
        <v>-14858.63</v>
      </c>
      <c r="C46" s="27">
        <v>-16006.17</v>
      </c>
      <c r="D46" s="27">
        <v>-8474.74</v>
      </c>
      <c r="E46" s="27">
        <v>-17500.22</v>
      </c>
      <c r="F46" s="27">
        <v>-4742.59</v>
      </c>
      <c r="G46" s="27">
        <v>-29275.69</v>
      </c>
      <c r="H46" s="27">
        <v>-18814.73</v>
      </c>
      <c r="I46" s="27">
        <v>-5927.73</v>
      </c>
      <c r="J46" s="27">
        <f t="shared" si="11"/>
        <v>-115600.5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5.75">
      <c r="A53" s="2" t="s">
        <v>46</v>
      </c>
      <c r="B53" s="35">
        <f aca="true" t="shared" si="20" ref="B53:I53">+B37+B41</f>
        <v>669528.61</v>
      </c>
      <c r="C53" s="35">
        <f t="shared" si="20"/>
        <v>488008.51999999996</v>
      </c>
      <c r="D53" s="35">
        <f t="shared" si="20"/>
        <v>792096.9299999999</v>
      </c>
      <c r="E53" s="35">
        <f t="shared" si="20"/>
        <v>990165.98</v>
      </c>
      <c r="F53" s="35">
        <f t="shared" si="20"/>
        <v>568961.54</v>
      </c>
      <c r="G53" s="35">
        <f t="shared" si="20"/>
        <v>971722.16</v>
      </c>
      <c r="H53" s="35">
        <f t="shared" si="20"/>
        <v>572639.56</v>
      </c>
      <c r="I53" s="35">
        <f t="shared" si="20"/>
        <v>433096.12</v>
      </c>
      <c r="J53" s="35">
        <f>SUM(B53:I53)</f>
        <v>5486219.420000001</v>
      </c>
    </row>
    <row r="54" spans="1:10" ht="15.75">
      <c r="A54" s="40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0" ht="17.25" customHeight="1">
      <c r="A56" s="2" t="s">
        <v>47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35">
        <f>SUM(J57:J71)</f>
        <v>5486219.45</v>
      </c>
    </row>
    <row r="57" spans="1:10" ht="17.25" customHeight="1">
      <c r="A57" s="17" t="s">
        <v>48</v>
      </c>
      <c r="B57" s="43">
        <v>130005.72</v>
      </c>
      <c r="C57" s="43">
        <v>129968.22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35">
        <f>SUM(B57:I57)</f>
        <v>259973.94</v>
      </c>
    </row>
    <row r="58" spans="1:10" ht="17.25" customHeight="1">
      <c r="A58" s="17" t="s">
        <v>54</v>
      </c>
      <c r="B58" s="43">
        <v>539522.89</v>
      </c>
      <c r="C58" s="43">
        <v>358040.3</v>
      </c>
      <c r="D58" s="42">
        <v>0</v>
      </c>
      <c r="E58" s="43">
        <v>436496.93</v>
      </c>
      <c r="F58" s="42">
        <v>0</v>
      </c>
      <c r="G58" s="42">
        <v>0</v>
      </c>
      <c r="H58" s="42">
        <v>0</v>
      </c>
      <c r="I58" s="42">
        <v>0</v>
      </c>
      <c r="J58" s="35">
        <f aca="true" t="shared" si="21" ref="J58:J70">SUM(B58:I58)</f>
        <v>1334060.1199999999</v>
      </c>
    </row>
    <row r="59" spans="1:10" ht="17.25" customHeight="1">
      <c r="A59" s="17" t="s">
        <v>55</v>
      </c>
      <c r="B59" s="42">
        <v>0</v>
      </c>
      <c r="C59" s="42">
        <v>0</v>
      </c>
      <c r="D59" s="32">
        <v>311328.35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32">
        <f t="shared" si="21"/>
        <v>311328.35</v>
      </c>
    </row>
    <row r="60" spans="1:10" ht="17.25" customHeight="1">
      <c r="A60" s="17" t="s">
        <v>56</v>
      </c>
      <c r="B60" s="42">
        <v>0</v>
      </c>
      <c r="C60" s="42">
        <v>0</v>
      </c>
      <c r="D60" s="43">
        <v>313088.7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35">
        <f t="shared" si="21"/>
        <v>313088.7</v>
      </c>
    </row>
    <row r="61" spans="1:10" ht="17.25" customHeight="1">
      <c r="A61" s="17" t="s">
        <v>57</v>
      </c>
      <c r="B61" s="42">
        <v>0</v>
      </c>
      <c r="C61" s="42">
        <v>0</v>
      </c>
      <c r="D61" s="43">
        <v>113883.03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32">
        <f t="shared" si="21"/>
        <v>113883.03</v>
      </c>
    </row>
    <row r="62" spans="1:10" ht="17.25" customHeight="1">
      <c r="A62" s="17" t="s">
        <v>58</v>
      </c>
      <c r="B62" s="42">
        <v>0</v>
      </c>
      <c r="C62" s="42">
        <v>0</v>
      </c>
      <c r="D62" s="43">
        <v>53796.86</v>
      </c>
      <c r="E62" s="42">
        <v>0</v>
      </c>
      <c r="F62" s="43">
        <v>96407.08</v>
      </c>
      <c r="G62" s="42">
        <v>0</v>
      </c>
      <c r="H62" s="42">
        <v>0</v>
      </c>
      <c r="I62" s="42">
        <v>0</v>
      </c>
      <c r="J62" s="35">
        <f t="shared" si="21"/>
        <v>150203.94</v>
      </c>
    </row>
    <row r="63" spans="1:10" ht="17.25" customHeight="1">
      <c r="A63" s="17" t="s">
        <v>59</v>
      </c>
      <c r="B63" s="42">
        <v>0</v>
      </c>
      <c r="C63" s="42">
        <v>0</v>
      </c>
      <c r="D63" s="42">
        <v>0</v>
      </c>
      <c r="E63" s="43">
        <v>341109.44</v>
      </c>
      <c r="F63" s="42">
        <v>0</v>
      </c>
      <c r="G63" s="42">
        <v>0</v>
      </c>
      <c r="H63" s="42">
        <v>0</v>
      </c>
      <c r="I63" s="42">
        <v>0</v>
      </c>
      <c r="J63" s="35">
        <f t="shared" si="21"/>
        <v>341109.44</v>
      </c>
    </row>
    <row r="64" spans="1:10" ht="17.25" customHeight="1">
      <c r="A64" s="17" t="s">
        <v>60</v>
      </c>
      <c r="B64" s="42">
        <v>0</v>
      </c>
      <c r="C64" s="42">
        <v>0</v>
      </c>
      <c r="D64" s="42">
        <v>0</v>
      </c>
      <c r="E64" s="43">
        <v>182316.22</v>
      </c>
      <c r="F64" s="42">
        <v>0</v>
      </c>
      <c r="G64" s="42">
        <v>0</v>
      </c>
      <c r="H64" s="42">
        <v>0</v>
      </c>
      <c r="I64" s="42">
        <v>0</v>
      </c>
      <c r="J64" s="35">
        <f t="shared" si="21"/>
        <v>182316.22</v>
      </c>
    </row>
    <row r="65" spans="1:10" ht="17.25" customHeight="1">
      <c r="A65" s="17" t="s">
        <v>61</v>
      </c>
      <c r="B65" s="42">
        <v>0</v>
      </c>
      <c r="C65" s="42">
        <v>0</v>
      </c>
      <c r="D65" s="42">
        <v>0</v>
      </c>
      <c r="E65" s="32">
        <v>30243.38</v>
      </c>
      <c r="F65" s="42">
        <v>0</v>
      </c>
      <c r="G65" s="42">
        <v>0</v>
      </c>
      <c r="H65" s="42">
        <v>0</v>
      </c>
      <c r="I65" s="42">
        <v>0</v>
      </c>
      <c r="J65" s="32">
        <f t="shared" si="21"/>
        <v>30243.38</v>
      </c>
    </row>
    <row r="66" spans="1:10" ht="17.25" customHeight="1">
      <c r="A66" s="17" t="s">
        <v>49</v>
      </c>
      <c r="B66" s="42">
        <v>0</v>
      </c>
      <c r="C66" s="42">
        <v>0</v>
      </c>
      <c r="D66" s="42">
        <v>0</v>
      </c>
      <c r="E66" s="42">
        <v>0</v>
      </c>
      <c r="F66" s="43">
        <v>472554.46</v>
      </c>
      <c r="G66" s="42">
        <v>0</v>
      </c>
      <c r="H66" s="42">
        <v>0</v>
      </c>
      <c r="I66" s="42">
        <v>0</v>
      </c>
      <c r="J66" s="35">
        <f t="shared" si="21"/>
        <v>472554.46</v>
      </c>
    </row>
    <row r="67" spans="1:10" ht="17.25" customHeight="1">
      <c r="A67" s="17" t="s">
        <v>50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32">
        <v>555465.84</v>
      </c>
      <c r="H67" s="43">
        <v>572639.57</v>
      </c>
      <c r="I67" s="42">
        <v>0</v>
      </c>
      <c r="J67" s="32">
        <f t="shared" si="21"/>
        <v>1128105.41</v>
      </c>
    </row>
    <row r="68" spans="1:10" ht="17.25" customHeight="1">
      <c r="A68" s="17" t="s">
        <v>51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3">
        <v>416256.33</v>
      </c>
      <c r="H68" s="42">
        <v>0</v>
      </c>
      <c r="I68" s="42">
        <v>0</v>
      </c>
      <c r="J68" s="35">
        <f t="shared" si="21"/>
        <v>416256.33</v>
      </c>
    </row>
    <row r="69" spans="1:10" ht="17.25" customHeight="1">
      <c r="A69" s="17" t="s">
        <v>52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32">
        <v>156910.69</v>
      </c>
      <c r="J69" s="32">
        <f t="shared" si="21"/>
        <v>156910.69</v>
      </c>
    </row>
    <row r="70" spans="1:10" ht="17.2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3">
        <v>276185.44</v>
      </c>
      <c r="J70" s="35">
        <f t="shared" si="21"/>
        <v>276185.44</v>
      </c>
    </row>
    <row r="71" spans="1:10" ht="17.25" customHeight="1">
      <c r="A71" s="40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6"/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/>
    </row>
    <row r="73" spans="1:10" ht="15.75">
      <c r="A73" s="44"/>
      <c r="B73" s="45"/>
      <c r="C73" s="45"/>
      <c r="D73" s="45"/>
      <c r="E73" s="45"/>
      <c r="F73" s="45"/>
      <c r="G73" s="45"/>
      <c r="H73" s="45"/>
      <c r="I73" s="45"/>
      <c r="J73" s="46"/>
    </row>
    <row r="74" spans="1:10" ht="15.75">
      <c r="A74" s="2" t="s">
        <v>92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35"/>
    </row>
    <row r="75" spans="1:10" ht="15.75">
      <c r="A75" s="17" t="s">
        <v>74</v>
      </c>
      <c r="B75" s="52">
        <v>1.607388190040545</v>
      </c>
      <c r="C75" s="52">
        <v>1.580440745029917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35"/>
    </row>
    <row r="76" spans="1:10" ht="15.75">
      <c r="A76" s="17" t="s">
        <v>75</v>
      </c>
      <c r="B76" s="52">
        <v>1.493934654566717</v>
      </c>
      <c r="C76" s="52">
        <v>1.46262831234997</v>
      </c>
      <c r="D76" s="52"/>
      <c r="E76" s="52">
        <v>1.5439121199266368</v>
      </c>
      <c r="F76" s="52">
        <v>0</v>
      </c>
      <c r="G76" s="52">
        <v>0</v>
      </c>
      <c r="H76" s="52">
        <v>0</v>
      </c>
      <c r="I76" s="52">
        <v>0</v>
      </c>
      <c r="J76" s="35"/>
    </row>
    <row r="77" spans="1:10" ht="15.75">
      <c r="A77" s="17" t="s">
        <v>76</v>
      </c>
      <c r="B77" s="52">
        <v>0</v>
      </c>
      <c r="C77" s="52">
        <v>0</v>
      </c>
      <c r="D77" s="24">
        <v>1.4198267554609691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32"/>
    </row>
    <row r="78" spans="1:10" ht="15.75">
      <c r="A78" s="17" t="s">
        <v>77</v>
      </c>
      <c r="B78" s="52">
        <v>0</v>
      </c>
      <c r="C78" s="52">
        <v>0</v>
      </c>
      <c r="D78" s="52">
        <v>1.4922498701641291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35"/>
    </row>
    <row r="79" spans="1:10" ht="15.75">
      <c r="A79" s="17" t="s">
        <v>78</v>
      </c>
      <c r="B79" s="52">
        <v>0</v>
      </c>
      <c r="C79" s="52">
        <v>0</v>
      </c>
      <c r="D79" s="52">
        <v>1.8334347808042941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32"/>
    </row>
    <row r="80" spans="1:10" ht="15.75">
      <c r="A80" s="17" t="s">
        <v>79</v>
      </c>
      <c r="B80" s="52">
        <v>0</v>
      </c>
      <c r="C80" s="52">
        <v>0</v>
      </c>
      <c r="D80" s="52">
        <v>1.696910115172759</v>
      </c>
      <c r="E80" s="52">
        <v>0</v>
      </c>
      <c r="F80" s="52">
        <v>1.51275441167102</v>
      </c>
      <c r="G80" s="52">
        <v>0</v>
      </c>
      <c r="H80" s="52">
        <v>0</v>
      </c>
      <c r="I80" s="52">
        <v>0</v>
      </c>
      <c r="J80" s="35"/>
    </row>
    <row r="81" spans="1:10" ht="15.75">
      <c r="A81" s="17" t="s">
        <v>80</v>
      </c>
      <c r="B81" s="52">
        <v>0</v>
      </c>
      <c r="C81" s="52">
        <v>0</v>
      </c>
      <c r="D81" s="52">
        <v>0</v>
      </c>
      <c r="E81" s="52">
        <v>1.489292070390022</v>
      </c>
      <c r="F81" s="52"/>
      <c r="G81" s="52">
        <v>0</v>
      </c>
      <c r="H81" s="52">
        <v>0</v>
      </c>
      <c r="I81" s="52">
        <v>0</v>
      </c>
      <c r="J81" s="35"/>
    </row>
    <row r="82" spans="1:10" ht="15.75">
      <c r="A82" s="17" t="s">
        <v>81</v>
      </c>
      <c r="B82" s="52">
        <v>0</v>
      </c>
      <c r="C82" s="52">
        <v>0</v>
      </c>
      <c r="D82" s="52">
        <v>0</v>
      </c>
      <c r="E82" s="52">
        <v>1.487270294316013</v>
      </c>
      <c r="F82" s="52">
        <v>0</v>
      </c>
      <c r="G82" s="52">
        <v>0</v>
      </c>
      <c r="H82" s="52">
        <v>0</v>
      </c>
      <c r="I82" s="52">
        <v>0</v>
      </c>
      <c r="J82" s="35"/>
    </row>
    <row r="83" spans="1:10" ht="15.75">
      <c r="A83" s="17" t="s">
        <v>82</v>
      </c>
      <c r="B83" s="52">
        <v>0</v>
      </c>
      <c r="C83" s="52">
        <v>0</v>
      </c>
      <c r="D83" s="52">
        <v>0</v>
      </c>
      <c r="E83" s="24">
        <v>1.4737830734186088</v>
      </c>
      <c r="F83" s="52">
        <v>0</v>
      </c>
      <c r="G83" s="52">
        <v>0</v>
      </c>
      <c r="H83" s="52">
        <v>0</v>
      </c>
      <c r="I83" s="52">
        <v>0</v>
      </c>
      <c r="J83" s="32"/>
    </row>
    <row r="84" spans="1:10" ht="15.75">
      <c r="A84" s="17" t="s">
        <v>83</v>
      </c>
      <c r="B84" s="52">
        <v>0</v>
      </c>
      <c r="C84" s="52">
        <v>0</v>
      </c>
      <c r="D84" s="52">
        <v>0</v>
      </c>
      <c r="E84" s="52">
        <v>0</v>
      </c>
      <c r="F84" s="52">
        <v>1.4549922184784172</v>
      </c>
      <c r="G84" s="52">
        <v>0</v>
      </c>
      <c r="H84" s="52">
        <v>0</v>
      </c>
      <c r="I84" s="52">
        <v>0</v>
      </c>
      <c r="J84" s="35"/>
    </row>
    <row r="85" spans="1:10" ht="15.75">
      <c r="A85" s="17" t="s">
        <v>84</v>
      </c>
      <c r="B85" s="52">
        <v>0</v>
      </c>
      <c r="C85" s="52">
        <v>0</v>
      </c>
      <c r="D85" s="52">
        <v>0</v>
      </c>
      <c r="E85" s="52">
        <v>0</v>
      </c>
      <c r="F85" s="52">
        <v>0</v>
      </c>
      <c r="G85" s="24">
        <v>1.4821244289897686</v>
      </c>
      <c r="H85" s="52">
        <v>1.6864275316571276</v>
      </c>
      <c r="I85" s="52">
        <v>0</v>
      </c>
      <c r="J85" s="32"/>
    </row>
    <row r="86" spans="1:10" ht="15.75">
      <c r="A86" s="17" t="s">
        <v>85</v>
      </c>
      <c r="B86" s="52">
        <v>0</v>
      </c>
      <c r="C86" s="52">
        <v>0</v>
      </c>
      <c r="D86" s="52">
        <v>0</v>
      </c>
      <c r="E86" s="52">
        <v>0</v>
      </c>
      <c r="F86" s="52">
        <v>0</v>
      </c>
      <c r="G86" s="52">
        <v>1.6235064968916577</v>
      </c>
      <c r="H86" s="52">
        <v>0</v>
      </c>
      <c r="I86" s="52">
        <v>0</v>
      </c>
      <c r="J86" s="35"/>
    </row>
    <row r="87" spans="1:10" ht="15.75">
      <c r="A87" s="17" t="s">
        <v>86</v>
      </c>
      <c r="B87" s="52">
        <v>0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24">
        <v>1.8472950498629148</v>
      </c>
      <c r="J87" s="32"/>
    </row>
    <row r="88" spans="1:10" ht="15.75">
      <c r="A88" s="40" t="s">
        <v>87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1.9134558021529853</v>
      </c>
      <c r="J88" s="39"/>
    </row>
    <row r="89" spans="1:10" ht="36.75" customHeight="1">
      <c r="A89" s="62" t="s">
        <v>93</v>
      </c>
      <c r="B89" s="63"/>
      <c r="C89" s="63"/>
      <c r="D89" s="63"/>
      <c r="E89" s="63"/>
      <c r="F89" s="63"/>
      <c r="G89" s="63"/>
      <c r="H89" s="63"/>
      <c r="I89" s="63"/>
      <c r="J89" s="63"/>
    </row>
    <row r="90" ht="21" customHeight="1">
      <c r="A90" s="47" t="s">
        <v>94</v>
      </c>
    </row>
    <row r="92" ht="14.25">
      <c r="B92" s="48"/>
    </row>
    <row r="93" ht="14.25">
      <c r="F93" s="49"/>
    </row>
    <row r="94" ht="14.25"/>
    <row r="95" spans="6:7" ht="14.25">
      <c r="F95" s="50"/>
      <c r="G95" s="51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2013-12-06T19:12:20Z</dcterms:modified>
  <cp:category/>
  <cp:version/>
  <cp:contentType/>
  <cp:contentStatus/>
</cp:coreProperties>
</file>