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K77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K9" s="1"/>
  <c r="I9"/>
  <c r="I8" s="1"/>
  <c r="I7" s="1"/>
  <c r="I45" s="1"/>
  <c r="I44" s="1"/>
  <c r="J9"/>
  <c r="J8" s="1"/>
  <c r="J7" s="1"/>
  <c r="J45" s="1"/>
  <c r="J44" s="1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H57" s="1"/>
  <c r="I58"/>
  <c r="I57" s="1"/>
  <c r="J58"/>
  <c r="K58" s="1"/>
  <c r="K59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E56"/>
  <c r="F56"/>
  <c r="H56"/>
  <c r="I56"/>
  <c r="B56"/>
  <c r="J43"/>
  <c r="F43"/>
  <c r="F93"/>
  <c r="F92" s="1"/>
  <c r="D43"/>
  <c r="D93"/>
  <c r="D92" s="1"/>
  <c r="D104" s="1"/>
  <c r="K104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H8"/>
  <c r="H7" s="1"/>
  <c r="H45" s="1"/>
  <c r="H44" s="1"/>
  <c r="H43" l="1"/>
  <c r="H93"/>
  <c r="H92" s="1"/>
  <c r="C44"/>
  <c r="K8"/>
  <c r="K7" s="1"/>
  <c r="K57"/>
  <c r="B44"/>
  <c r="K45"/>
  <c r="J93"/>
  <c r="J92" s="1"/>
  <c r="K56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<sst xmlns="http://schemas.openxmlformats.org/spreadsheetml/2006/main" count="123" uniqueCount="123">
  <si>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</si>
  <si>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</si>
  <si>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</si>
  <si>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</si>
  <si>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</si>
  <si>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</si>
  <si>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</si>
  <si>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</si>
  <si>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</si>
  <si>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</si>
  <si>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</si>
  <si>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</si>
  <si>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</si>
  <si>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</si>
  <si>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</si>
  <si>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</si>
  <si>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</si>
  <si>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</si>
  <si>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</si>
  <si>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</si>
  <si>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</si>
  <si>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</si>
  <si>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</si>
  <si>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</si>
  <si>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</si>
  <si>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</si>
  <si>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</si>
  <si>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</si>
  <si>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</si>
  <si>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</si>
  <si>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</si>
  <si>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</si>
  <si>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</si>
  <si>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</si>
  <si>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</si>
  <si>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</si>
  <si>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</si>
  <si>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</si>
  <si>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</si>
  <si>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</si>
  <si>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</si>
  <si>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</si>
  <si>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</si>
  <si>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</si>
  <si>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</si>
  <si>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</si>
  <si>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</si>
  <si>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</si>
  <si>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</si>
  <si>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</si>
  <si>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</si>
  <si>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</si>
  <si>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</si>
  <si>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</si>
  <si>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</si>
  <si>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</si>
  <si>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</si>
  <si>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</si>
  <si>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</si>
  <si>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</si>
  <si>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</si>
  <si>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</si>
  <si>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</si>
  <si>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</si>
  <si>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</si>
  <si>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</si>
  <si>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</si>
  <si>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</si>
  <si>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</si>
  <si>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</si>
  <si>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</si>
  <si>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</si>
  <si>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</si>
  <si>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</si>
  <si>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</si>
  <si>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</si>
  <si>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</si>
  <si>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</si>
  <si>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</si>
  <si>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</si>
  <si>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</si>
  <si>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</si>
  <si>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</si>
  <si>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</si>
  <si>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</si>
  <si>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</si>
  <si>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</si>
  <si>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</si>
  <si>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</si>
  <si>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</si>
  <si>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</si>
  <si>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</si>
  <si>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</si>
  <si>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</si>
  <si>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</si>
  <si>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</si>
  <si>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</si>
  <si>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</si>
  <si>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</si>
  <si>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</si>
  <si>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</si>
  <si>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</si>
  <si>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</si>
  <si>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</si>
  <si>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</si>
  <si>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</si>
  <si>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</si>
  <si>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</si>
  <si>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</si>
  <si>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</si>
  <si>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</si>
  <si>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</si>
  <si>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</si>
  <si>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</si>
  <si>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</si>
  <si>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</si>
  <si>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</si>
  <si>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</si>
  <si>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</si>
  <si>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</si>
  <si>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</si>
  <si>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</si>
  <si>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31/12/13 - VENCIMENTO 08/01/14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</si>
</sst>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180173</v>
      </c>
      <c r="C7" s="9">
        <f t="shared" si="0"/>
        <v>245120</v>
      </c>
      <c r="D7" s="9">
        <f t="shared" si="0"/>
        <v>271630</v>
      </c>
      <c r="E7" s="9">
        <f t="shared" si="0"/>
        <v>149283</v>
      </c>
      <c r="F7" s="9">
        <f t="shared" si="0"/>
        <v>276007</v>
      </c>
      <c r="G7" s="9">
        <f t="shared" si="0"/>
        <v>399888</v>
      </c>
      <c r="H7" s="9">
        <f t="shared" si="0"/>
        <v>137183</v>
      </c>
      <c r="I7" s="9">
        <f t="shared" si="0"/>
        <v>27337</v>
      </c>
      <c r="J7" s="9">
        <f t="shared" si="0"/>
        <v>108279</v>
      </c>
      <c r="K7" s="9">
        <f t="shared" si="0"/>
        <v>1794900</v>
      </c>
      <c r="L7" s="55"/>
    </row>
    <row r="8" spans="1:13" ht="17.25" customHeight="1">
      <c r="A8" s="10" t="s">
        <v>31</v>
      </c>
      <c r="B8" s="11">
        <f>B9+B12</f>
        <v>105154</v>
      </c>
      <c r="C8" s="11">
        <f t="shared" ref="C8:J8" si="1">C9+C12</f>
        <v>147872</v>
      </c>
      <c r="D8" s="11">
        <f t="shared" si="1"/>
        <v>154367</v>
      </c>
      <c r="E8" s="11">
        <f t="shared" si="1"/>
        <v>87895</v>
      </c>
      <c r="F8" s="11">
        <f t="shared" si="1"/>
        <v>146600</v>
      </c>
      <c r="G8" s="11">
        <f t="shared" si="1"/>
        <v>209618</v>
      </c>
      <c r="H8" s="11">
        <f t="shared" si="1"/>
        <v>84623</v>
      </c>
      <c r="I8" s="11">
        <f t="shared" si="1"/>
        <v>14633</v>
      </c>
      <c r="J8" s="11">
        <f t="shared" si="1"/>
        <v>60660</v>
      </c>
      <c r="K8" s="11">
        <f>SUM(B8:J8)</f>
        <v>1011422</v>
      </c>
    </row>
    <row r="9" spans="1:13" ht="17.25" customHeight="1">
      <c r="A9" s="15" t="s">
        <v>17</v>
      </c>
      <c r="B9" s="13">
        <f>+B10+B11</f>
        <v>23816</v>
      </c>
      <c r="C9" s="13">
        <f t="shared" ref="C9:J9" si="2">+C10+C11</f>
        <v>35603</v>
      </c>
      <c r="D9" s="13">
        <f t="shared" si="2"/>
        <v>37836</v>
      </c>
      <c r="E9" s="13">
        <f t="shared" si="2"/>
        <v>19123</v>
      </c>
      <c r="F9" s="13">
        <f t="shared" si="2"/>
        <v>27963</v>
      </c>
      <c r="G9" s="13">
        <f t="shared" si="2"/>
        <v>30086</v>
      </c>
      <c r="H9" s="13">
        <f t="shared" si="2"/>
        <v>19456</v>
      </c>
      <c r="I9" s="13">
        <f t="shared" si="2"/>
        <v>3997</v>
      </c>
      <c r="J9" s="13">
        <f t="shared" si="2"/>
        <v>12546</v>
      </c>
      <c r="K9" s="11">
        <f>SUM(B9:J9)</f>
        <v>210426</v>
      </c>
    </row>
    <row r="10" spans="1:13" ht="17.25" customHeight="1">
      <c r="A10" s="31" t="s">
        <v>18</v>
      </c>
      <c r="B10" s="13">
        <v>23816</v>
      </c>
      <c r="C10" s="13">
        <v>35603</v>
      </c>
      <c r="D10" s="13">
        <v>37836</v>
      </c>
      <c r="E10" s="13">
        <v>19123</v>
      </c>
      <c r="F10" s="13">
        <v>27963</v>
      </c>
      <c r="G10" s="13">
        <v>30086</v>
      </c>
      <c r="H10" s="13">
        <v>19456</v>
      </c>
      <c r="I10" s="13">
        <v>3997</v>
      </c>
      <c r="J10" s="13">
        <v>12546</v>
      </c>
      <c r="K10" s="11">
        <f>SUM(B10:J10)</f>
        <v>210426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81338</v>
      </c>
      <c r="C12" s="17">
        <f t="shared" si="3"/>
        <v>112269</v>
      </c>
      <c r="D12" s="17">
        <f t="shared" si="3"/>
        <v>116531</v>
      </c>
      <c r="E12" s="17">
        <f t="shared" si="3"/>
        <v>68772</v>
      </c>
      <c r="F12" s="17">
        <f t="shared" si="3"/>
        <v>118637</v>
      </c>
      <c r="G12" s="17">
        <f t="shared" si="3"/>
        <v>179532</v>
      </c>
      <c r="H12" s="17">
        <f t="shared" si="3"/>
        <v>65167</v>
      </c>
      <c r="I12" s="17">
        <f t="shared" si="3"/>
        <v>10636</v>
      </c>
      <c r="J12" s="17">
        <f t="shared" si="3"/>
        <v>48114</v>
      </c>
      <c r="K12" s="11">
        <f t="shared" ref="K12:K23" si="4">SUM(B12:J12)</f>
        <v>800996</v>
      </c>
    </row>
    <row r="13" spans="1:13" ht="17.25" customHeight="1">
      <c r="A13" s="14" t="s">
        <v>20</v>
      </c>
      <c r="B13" s="13">
        <v>39331</v>
      </c>
      <c r="C13" s="13">
        <v>58856</v>
      </c>
      <c r="D13" s="13">
        <v>62151</v>
      </c>
      <c r="E13" s="13">
        <v>36438</v>
      </c>
      <c r="F13" s="13">
        <v>60204</v>
      </c>
      <c r="G13" s="13">
        <v>86357</v>
      </c>
      <c r="H13" s="13">
        <v>30477</v>
      </c>
      <c r="I13" s="13">
        <v>6050</v>
      </c>
      <c r="J13" s="13">
        <v>25890</v>
      </c>
      <c r="K13" s="11">
        <f t="shared" si="4"/>
        <v>405754</v>
      </c>
      <c r="L13" s="55"/>
      <c r="M13" s="56"/>
    </row>
    <row r="14" spans="1:13" ht="17.25" customHeight="1">
      <c r="A14" s="14" t="s">
        <v>21</v>
      </c>
      <c r="B14" s="13">
        <v>38262</v>
      </c>
      <c r="C14" s="13">
        <v>48098</v>
      </c>
      <c r="D14" s="13">
        <v>49399</v>
      </c>
      <c r="E14" s="13">
        <v>29519</v>
      </c>
      <c r="F14" s="13">
        <v>53551</v>
      </c>
      <c r="G14" s="13">
        <v>87130</v>
      </c>
      <c r="H14" s="13">
        <v>32167</v>
      </c>
      <c r="I14" s="13">
        <v>4105</v>
      </c>
      <c r="J14" s="13">
        <v>20103</v>
      </c>
      <c r="K14" s="11">
        <f t="shared" si="4"/>
        <v>362334</v>
      </c>
      <c r="L14" s="55"/>
    </row>
    <row r="15" spans="1:13" ht="17.25" customHeight="1">
      <c r="A15" s="14" t="s">
        <v>22</v>
      </c>
      <c r="B15" s="13">
        <v>3745</v>
      </c>
      <c r="C15" s="13">
        <v>5315</v>
      </c>
      <c r="D15" s="13">
        <v>4981</v>
      </c>
      <c r="E15" s="13">
        <v>2815</v>
      </c>
      <c r="F15" s="13">
        <v>4882</v>
      </c>
      <c r="G15" s="13">
        <v>6045</v>
      </c>
      <c r="H15" s="13">
        <v>2523</v>
      </c>
      <c r="I15" s="13">
        <v>481</v>
      </c>
      <c r="J15" s="13">
        <v>2121</v>
      </c>
      <c r="K15" s="11">
        <f t="shared" si="4"/>
        <v>32908</v>
      </c>
    </row>
    <row r="16" spans="1:13" ht="17.25" customHeight="1">
      <c r="A16" s="16" t="s">
        <v>23</v>
      </c>
      <c r="B16" s="11">
        <f>+B17+B18+B19</f>
        <v>59924</v>
      </c>
      <c r="C16" s="11">
        <f t="shared" ref="C16:J16" si="5">+C17+C18+C19</f>
        <v>73490</v>
      </c>
      <c r="D16" s="11">
        <f t="shared" si="5"/>
        <v>86771</v>
      </c>
      <c r="E16" s="11">
        <f t="shared" si="5"/>
        <v>45599</v>
      </c>
      <c r="F16" s="11">
        <f t="shared" si="5"/>
        <v>106566</v>
      </c>
      <c r="G16" s="11">
        <f t="shared" si="5"/>
        <v>167919</v>
      </c>
      <c r="H16" s="11">
        <f t="shared" si="5"/>
        <v>43351</v>
      </c>
      <c r="I16" s="11">
        <f t="shared" si="5"/>
        <v>8885</v>
      </c>
      <c r="J16" s="11">
        <f t="shared" si="5"/>
        <v>32616</v>
      </c>
      <c r="K16" s="11">
        <f t="shared" si="4"/>
        <v>625121</v>
      </c>
    </row>
    <row r="17" spans="1:12" ht="17.25" customHeight="1">
      <c r="A17" s="12" t="s">
        <v>24</v>
      </c>
      <c r="B17" s="13">
        <v>32582</v>
      </c>
      <c r="C17" s="13">
        <v>43438</v>
      </c>
      <c r="D17" s="13">
        <v>51809</v>
      </c>
      <c r="E17" s="13">
        <v>27104</v>
      </c>
      <c r="F17" s="13">
        <v>60222</v>
      </c>
      <c r="G17" s="13">
        <v>87039</v>
      </c>
      <c r="H17" s="13">
        <v>23572</v>
      </c>
      <c r="I17" s="13">
        <v>5635</v>
      </c>
      <c r="J17" s="13">
        <v>18864</v>
      </c>
      <c r="K17" s="11">
        <f t="shared" si="4"/>
        <v>350265</v>
      </c>
      <c r="L17" s="55"/>
    </row>
    <row r="18" spans="1:12" ht="17.25" customHeight="1">
      <c r="A18" s="12" t="s">
        <v>25</v>
      </c>
      <c r="B18" s="13">
        <v>24867</v>
      </c>
      <c r="C18" s="13">
        <v>26995</v>
      </c>
      <c r="D18" s="13">
        <v>31619</v>
      </c>
      <c r="E18" s="13">
        <v>16941</v>
      </c>
      <c r="F18" s="13">
        <v>42437</v>
      </c>
      <c r="G18" s="13">
        <v>75562</v>
      </c>
      <c r="H18" s="13">
        <v>18256</v>
      </c>
      <c r="I18" s="13">
        <v>2926</v>
      </c>
      <c r="J18" s="13">
        <v>12407</v>
      </c>
      <c r="K18" s="11">
        <f t="shared" si="4"/>
        <v>252010</v>
      </c>
      <c r="L18" s="55"/>
    </row>
    <row r="19" spans="1:12" ht="17.25" customHeight="1">
      <c r="A19" s="12" t="s">
        <v>26</v>
      </c>
      <c r="B19" s="13">
        <v>2475</v>
      </c>
      <c r="C19" s="13">
        <v>3057</v>
      </c>
      <c r="D19" s="13">
        <v>3343</v>
      </c>
      <c r="E19" s="13">
        <v>1554</v>
      </c>
      <c r="F19" s="13">
        <v>3907</v>
      </c>
      <c r="G19" s="13">
        <v>5318</v>
      </c>
      <c r="H19" s="13">
        <v>1523</v>
      </c>
      <c r="I19" s="13">
        <v>324</v>
      </c>
      <c r="J19" s="13">
        <v>1345</v>
      </c>
      <c r="K19" s="11">
        <f t="shared" si="4"/>
        <v>22846</v>
      </c>
    </row>
    <row r="20" spans="1:12" ht="17.25" customHeight="1">
      <c r="A20" s="16" t="s">
        <v>27</v>
      </c>
      <c r="B20" s="13">
        <v>15095</v>
      </c>
      <c r="C20" s="13">
        <v>23758</v>
      </c>
      <c r="D20" s="13">
        <v>30492</v>
      </c>
      <c r="E20" s="13">
        <v>15789</v>
      </c>
      <c r="F20" s="13">
        <v>22841</v>
      </c>
      <c r="G20" s="13">
        <v>22351</v>
      </c>
      <c r="H20" s="13">
        <v>8491</v>
      </c>
      <c r="I20" s="13">
        <v>3819</v>
      </c>
      <c r="J20" s="13">
        <v>15003</v>
      </c>
      <c r="K20" s="11">
        <f t="shared" si="4"/>
        <v>157639</v>
      </c>
    </row>
    <row r="21" spans="1:12" ht="17.25" customHeight="1">
      <c r="A21" s="12" t="s">
        <v>28</v>
      </c>
      <c r="B21" s="13">
        <v>9661</v>
      </c>
      <c r="C21" s="13">
        <v>15205</v>
      </c>
      <c r="D21" s="13">
        <v>19515</v>
      </c>
      <c r="E21" s="13">
        <v>10105</v>
      </c>
      <c r="F21" s="13">
        <v>14618</v>
      </c>
      <c r="G21" s="13">
        <v>14305</v>
      </c>
      <c r="H21" s="13">
        <v>5434</v>
      </c>
      <c r="I21" s="13">
        <v>2444</v>
      </c>
      <c r="J21" s="13">
        <v>9602</v>
      </c>
      <c r="K21" s="11">
        <f t="shared" si="4"/>
        <v>100889</v>
      </c>
      <c r="L21" s="55"/>
    </row>
    <row r="22" spans="1:12" ht="17.25" customHeight="1">
      <c r="A22" s="12" t="s">
        <v>29</v>
      </c>
      <c r="B22" s="13">
        <v>5434</v>
      </c>
      <c r="C22" s="13">
        <v>8553</v>
      </c>
      <c r="D22" s="13">
        <v>10977</v>
      </c>
      <c r="E22" s="13">
        <v>5684</v>
      </c>
      <c r="F22" s="13">
        <v>8223</v>
      </c>
      <c r="G22" s="13">
        <v>8046</v>
      </c>
      <c r="H22" s="13">
        <v>3057</v>
      </c>
      <c r="I22" s="13">
        <v>1375</v>
      </c>
      <c r="J22" s="13">
        <v>5401</v>
      </c>
      <c r="K22" s="11">
        <f t="shared" si="4"/>
        <v>56750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718</v>
      </c>
      <c r="I23" s="11">
        <v>0</v>
      </c>
      <c r="J23" s="11">
        <v>0</v>
      </c>
      <c r="K23" s="11">
        <f t="shared" si="4"/>
        <v>718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24437.37</v>
      </c>
      <c r="I31" s="20">
        <v>0</v>
      </c>
      <c r="J31" s="20">
        <v>0</v>
      </c>
      <c r="K31" s="24">
        <f>SUM(B31:J31)</f>
        <v>24437.37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424177.56</v>
      </c>
      <c r="C43" s="23">
        <f t="shared" ref="C43:H43" si="8">+C44+C52</f>
        <v>654934.84000000008</v>
      </c>
      <c r="D43" s="23">
        <f t="shared" si="8"/>
        <v>819619.66999999993</v>
      </c>
      <c r="E43" s="23">
        <f t="shared" si="8"/>
        <v>389123.79000000004</v>
      </c>
      <c r="F43" s="23">
        <f t="shared" si="8"/>
        <v>682463.12</v>
      </c>
      <c r="G43" s="23">
        <f t="shared" si="8"/>
        <v>853249.37</v>
      </c>
      <c r="H43" s="23">
        <f t="shared" si="8"/>
        <v>365722.16</v>
      </c>
      <c r="I43" s="23">
        <f>+I44+I52</f>
        <v>115239.12</v>
      </c>
      <c r="J43" s="23">
        <f>+J44+J52</f>
        <v>282245.74</v>
      </c>
      <c r="K43" s="23">
        <f>SUM(B43:J43)</f>
        <v>4586775.370000001</v>
      </c>
    </row>
    <row r="44" spans="1:11" ht="17.25" customHeight="1">
      <c r="A44" s="16" t="s">
        <v>49</v>
      </c>
      <c r="B44" s="24">
        <f>SUM(B45:B51)</f>
        <v>409154.87</v>
      </c>
      <c r="C44" s="24">
        <f t="shared" ref="C44:H44" si="9">SUM(C45:C51)</f>
        <v>634896.17000000004</v>
      </c>
      <c r="D44" s="24">
        <f t="shared" si="9"/>
        <v>799298.44</v>
      </c>
      <c r="E44" s="24">
        <f t="shared" si="9"/>
        <v>370221.84</v>
      </c>
      <c r="F44" s="24">
        <f t="shared" si="9"/>
        <v>664514.44999999995</v>
      </c>
      <c r="G44" s="24">
        <f t="shared" si="9"/>
        <v>828208.04</v>
      </c>
      <c r="H44" s="24">
        <f t="shared" si="9"/>
        <v>350219.56</v>
      </c>
      <c r="I44" s="24">
        <f>SUM(I45:I51)</f>
        <v>115239.12</v>
      </c>
      <c r="J44" s="24">
        <f>SUM(J45:J51)</f>
        <v>270643.36</v>
      </c>
      <c r="K44" s="24">
        <f t="shared" ref="K44:K52" si="10">SUM(B44:J44)</f>
        <v>4442395.8499999996</v>
      </c>
    </row>
    <row r="45" spans="1:11" ht="17.25" customHeight="1">
      <c r="A45" s="36" t="s">
        <v>50</v>
      </c>
      <c r="B45" s="24">
        <f t="shared" ref="B45:H45" si="11">ROUND(B26*B7,2)</f>
        <v>409154.87</v>
      </c>
      <c r="C45" s="24">
        <f t="shared" si="11"/>
        <v>633488.13</v>
      </c>
      <c r="D45" s="24">
        <f t="shared" si="11"/>
        <v>799298.44</v>
      </c>
      <c r="E45" s="24">
        <f t="shared" si="11"/>
        <v>370221.84</v>
      </c>
      <c r="F45" s="24">
        <f t="shared" si="11"/>
        <v>664514.44999999995</v>
      </c>
      <c r="G45" s="24">
        <f t="shared" si="11"/>
        <v>828208.04</v>
      </c>
      <c r="H45" s="24">
        <f t="shared" si="11"/>
        <v>325782.19</v>
      </c>
      <c r="I45" s="24">
        <f>ROUND(I26*I7,2)</f>
        <v>115239.12</v>
      </c>
      <c r="J45" s="24">
        <f>ROUND(J26*J7,2)</f>
        <v>270643.36</v>
      </c>
      <c r="K45" s="24">
        <f t="shared" si="10"/>
        <v>4416550.4399999995</v>
      </c>
    </row>
    <row r="46" spans="1:11" ht="17.25" customHeight="1">
      <c r="A46" s="36" t="s">
        <v>51</v>
      </c>
      <c r="B46" s="20">
        <v>0</v>
      </c>
      <c r="C46" s="24">
        <f>ROUND(C27*C7,2)</f>
        <v>1408.04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1408.04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24437.37</v>
      </c>
      <c r="I49" s="33">
        <f>+I31</f>
        <v>0</v>
      </c>
      <c r="J49" s="33">
        <f>+J31</f>
        <v>0</v>
      </c>
      <c r="K49" s="24">
        <f t="shared" si="10"/>
        <v>24437.37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15022.69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15502.6</v>
      </c>
      <c r="I52" s="20">
        <v>0</v>
      </c>
      <c r="J52" s="38">
        <v>11602.38</v>
      </c>
      <c r="K52" s="38">
        <f t="shared" si="10"/>
        <v>144379.51999999999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-85557.06</v>
      </c>
      <c r="C56" s="37">
        <f t="shared" si="12"/>
        <v>-127493.73</v>
      </c>
      <c r="D56" s="37">
        <f t="shared" si="12"/>
        <v>-133961.39000000001</v>
      </c>
      <c r="E56" s="37">
        <f t="shared" si="12"/>
        <v>-75660.03</v>
      </c>
      <c r="F56" s="37">
        <f t="shared" si="12"/>
        <v>-102928.48</v>
      </c>
      <c r="G56" s="37">
        <f t="shared" si="12"/>
        <v>-118715.03</v>
      </c>
      <c r="H56" s="37">
        <f t="shared" si="12"/>
        <v>-72290.490000000005</v>
      </c>
      <c r="I56" s="37">
        <f t="shared" si="12"/>
        <v>-110127.37</v>
      </c>
      <c r="J56" s="37">
        <f t="shared" si="12"/>
        <v>-252780.40000000002</v>
      </c>
      <c r="K56" s="37">
        <f>SUM(B56:J56)</f>
        <v>-1079513.98</v>
      </c>
    </row>
    <row r="57" spans="1:11" ht="18.75" customHeight="1">
      <c r="A57" s="16" t="s">
        <v>84</v>
      </c>
      <c r="B57" s="37">
        <f t="shared" ref="B57:J57" si="13">B58+B59+B60+B61+B62+B63</f>
        <v>-71448</v>
      </c>
      <c r="C57" s="37">
        <f t="shared" si="13"/>
        <v>-106809</v>
      </c>
      <c r="D57" s="37">
        <f t="shared" si="13"/>
        <v>-113508</v>
      </c>
      <c r="E57" s="37">
        <f t="shared" si="13"/>
        <v>-57369</v>
      </c>
      <c r="F57" s="37">
        <f t="shared" si="13"/>
        <v>-83889</v>
      </c>
      <c r="G57" s="37">
        <f t="shared" si="13"/>
        <v>-90258</v>
      </c>
      <c r="H57" s="37">
        <f t="shared" si="13"/>
        <v>-58368</v>
      </c>
      <c r="I57" s="37">
        <f t="shared" si="13"/>
        <v>-11991</v>
      </c>
      <c r="J57" s="37">
        <f t="shared" si="13"/>
        <v>-37638</v>
      </c>
      <c r="K57" s="37">
        <f t="shared" ref="K57:K88" si="14">SUM(B57:J57)</f>
        <v>-631278</v>
      </c>
    </row>
    <row r="58" spans="1:11" ht="18.75" customHeight="1">
      <c r="A58" s="12" t="s">
        <v>85</v>
      </c>
      <c r="B58" s="37">
        <f>-ROUND(B9*$D$3,2)</f>
        <v>-71448</v>
      </c>
      <c r="C58" s="37">
        <f t="shared" ref="C58:J58" si="15">-ROUND(C9*$D$3,2)</f>
        <v>-106809</v>
      </c>
      <c r="D58" s="37">
        <f t="shared" si="15"/>
        <v>-113508</v>
      </c>
      <c r="E58" s="37">
        <f t="shared" si="15"/>
        <v>-57369</v>
      </c>
      <c r="F58" s="37">
        <f t="shared" si="15"/>
        <v>-83889</v>
      </c>
      <c r="G58" s="37">
        <f t="shared" si="15"/>
        <v>-90258</v>
      </c>
      <c r="H58" s="37">
        <f t="shared" si="15"/>
        <v>-58368</v>
      </c>
      <c r="I58" s="37">
        <f t="shared" si="15"/>
        <v>-11991</v>
      </c>
      <c r="J58" s="37">
        <f t="shared" si="15"/>
        <v>-37638</v>
      </c>
      <c r="K58" s="37">
        <f t="shared" si="14"/>
        <v>-631278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-14109.06</v>
      </c>
      <c r="C64" s="20">
        <f t="shared" si="16"/>
        <v>-20684.73</v>
      </c>
      <c r="D64" s="20">
        <f t="shared" si="16"/>
        <v>-20453.39</v>
      </c>
      <c r="E64" s="20">
        <f t="shared" si="16"/>
        <v>-18291.03</v>
      </c>
      <c r="F64" s="20">
        <f t="shared" si="16"/>
        <v>-19039.48</v>
      </c>
      <c r="G64" s="20">
        <f t="shared" si="16"/>
        <v>-28457.03</v>
      </c>
      <c r="H64" s="20">
        <f t="shared" si="16"/>
        <v>-13922.49</v>
      </c>
      <c r="I64" s="20">
        <f t="shared" si="16"/>
        <v>-98136.37</v>
      </c>
      <c r="J64" s="20">
        <f t="shared" si="16"/>
        <v>-215142.40000000002</v>
      </c>
      <c r="K64" s="37">
        <f t="shared" si="14"/>
        <v>-448235.98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-1067.5</v>
      </c>
      <c r="E67" s="20">
        <v>0</v>
      </c>
      <c r="F67" s="37">
        <v>-380.5</v>
      </c>
      <c r="G67" s="20">
        <v>0</v>
      </c>
      <c r="H67" s="20">
        <v>0</v>
      </c>
      <c r="I67" s="49">
        <v>-1789.96</v>
      </c>
      <c r="J67" s="20">
        <v>0</v>
      </c>
      <c r="K67" s="37">
        <f t="shared" si="14"/>
        <v>-3237.96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-13922.49</v>
      </c>
      <c r="I69" s="37">
        <v>-4894.3999999999996</v>
      </c>
      <c r="J69" s="37">
        <v>-10090.200000000001</v>
      </c>
      <c r="K69" s="50">
        <f t="shared" si="14"/>
        <v>-143530.65000000002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-60000</v>
      </c>
      <c r="J77" s="50">
        <v>-200000</v>
      </c>
      <c r="K77" s="50">
        <f t="shared" si="14"/>
        <v>-260000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-3229.73</v>
      </c>
      <c r="F88" s="20">
        <v>0</v>
      </c>
      <c r="G88" s="20">
        <v>0</v>
      </c>
      <c r="H88" s="20">
        <v>0</v>
      </c>
      <c r="I88" s="50">
        <v>-1452.01</v>
      </c>
      <c r="J88" s="50">
        <v>-5052.2</v>
      </c>
      <c r="K88" s="50">
        <f t="shared" si="14"/>
        <v>-9733.9399999999987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338620.5</v>
      </c>
      <c r="C92" s="25">
        <f t="shared" si="18"/>
        <v>527441.1100000001</v>
      </c>
      <c r="D92" s="25">
        <f t="shared" si="18"/>
        <v>685658.27999999991</v>
      </c>
      <c r="E92" s="25">
        <f t="shared" si="18"/>
        <v>313463.76000000007</v>
      </c>
      <c r="F92" s="25">
        <f t="shared" si="18"/>
        <v>579534.64</v>
      </c>
      <c r="G92" s="25">
        <f t="shared" si="18"/>
        <v>734534.34</v>
      </c>
      <c r="H92" s="25">
        <f t="shared" si="18"/>
        <v>293431.67</v>
      </c>
      <c r="I92" s="25">
        <f>+I93+I94</f>
        <v>5111.75</v>
      </c>
      <c r="J92" s="25">
        <f>+J93+J94</f>
        <v>29465.33999999996</v>
      </c>
      <c r="K92" s="50">
        <f t="shared" si="17"/>
        <v>3507261.3899999997</v>
      </c>
      <c r="L92" s="57"/>
    </row>
    <row r="93" spans="1:12" ht="18.75" customHeight="1">
      <c r="A93" s="16" t="s">
        <v>92</v>
      </c>
      <c r="B93" s="25">
        <f t="shared" ref="B93:J93" si="19">+B44+B57+B64+B89</f>
        <v>323597.81</v>
      </c>
      <c r="C93" s="25">
        <f t="shared" si="19"/>
        <v>507402.44000000006</v>
      </c>
      <c r="D93" s="25">
        <f t="shared" si="19"/>
        <v>665337.04999999993</v>
      </c>
      <c r="E93" s="25">
        <f t="shared" si="19"/>
        <v>294561.81000000006</v>
      </c>
      <c r="F93" s="25">
        <f t="shared" si="19"/>
        <v>561585.97</v>
      </c>
      <c r="G93" s="25">
        <f t="shared" si="19"/>
        <v>709493.01</v>
      </c>
      <c r="H93" s="25">
        <f t="shared" si="19"/>
        <v>277929.07</v>
      </c>
      <c r="I93" s="25">
        <f t="shared" si="19"/>
        <v>5111.75</v>
      </c>
      <c r="J93" s="25">
        <f t="shared" si="19"/>
        <v>17862.959999999963</v>
      </c>
      <c r="K93" s="50">
        <f t="shared" si="17"/>
        <v>3362881.8699999996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15022.69</v>
      </c>
      <c r="C94" s="25">
        <f t="shared" si="20"/>
        <v>20038.669999999998</v>
      </c>
      <c r="D94" s="25">
        <f t="shared" si="20"/>
        <v>20321.23</v>
      </c>
      <c r="E94" s="25">
        <f t="shared" si="20"/>
        <v>18901.95</v>
      </c>
      <c r="F94" s="25">
        <f t="shared" si="20"/>
        <v>17948.669999999998</v>
      </c>
      <c r="G94" s="25">
        <f t="shared" si="20"/>
        <v>25041.33</v>
      </c>
      <c r="H94" s="25">
        <f t="shared" si="20"/>
        <v>15502.6</v>
      </c>
      <c r="I94" s="20">
        <f t="shared" si="20"/>
        <v>0</v>
      </c>
      <c r="J94" s="25">
        <f t="shared" si="20"/>
        <v>11602.38</v>
      </c>
      <c r="K94" s="50">
        <f t="shared" si="17"/>
        <v>144379.51999999999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3507261.3599999994</v>
      </c>
    </row>
    <row r="101" spans="1:11" ht="18.75" customHeight="1">
      <c r="A101" s="27" t="s">
        <v>80</v>
      </c>
      <c r="B101" s="28">
        <v>44263.14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44263.14</v>
      </c>
    </row>
    <row r="102" spans="1:11" ht="18.75" customHeight="1">
      <c r="A102" s="27" t="s">
        <v>81</v>
      </c>
      <c r="B102" s="28">
        <v>294357.34999999998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294357.34999999998</v>
      </c>
    </row>
    <row r="103" spans="1:11" ht="18.75" customHeight="1">
      <c r="A103" s="27" t="s">
        <v>82</v>
      </c>
      <c r="B103" s="42">
        <v>0</v>
      </c>
      <c r="C103" s="28">
        <f>+C92</f>
        <v>527441.1100000001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527441.1100000001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685658.27999999991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685658.27999999991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313463.76000000007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313463.76000000007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71797.16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71797.16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98657.81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98657.81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150225.63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150225.63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258854.03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258854.03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190515.64</v>
      </c>
      <c r="H110" s="42">
        <v>0</v>
      </c>
      <c r="I110" s="42">
        <v>0</v>
      </c>
      <c r="J110" s="42">
        <v>0</v>
      </c>
      <c r="K110" s="43">
        <f t="shared" si="21"/>
        <v>190515.64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21995.87</v>
      </c>
      <c r="H111" s="42">
        <v>0</v>
      </c>
      <c r="I111" s="42">
        <v>0</v>
      </c>
      <c r="J111" s="42">
        <v>0</v>
      </c>
      <c r="K111" s="43">
        <f t="shared" si="21"/>
        <v>21995.87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123053.88</v>
      </c>
      <c r="H112" s="42">
        <v>0</v>
      </c>
      <c r="I112" s="42">
        <v>0</v>
      </c>
      <c r="J112" s="42">
        <v>0</v>
      </c>
      <c r="K112" s="43">
        <f t="shared" si="21"/>
        <v>123053.88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101042.92</v>
      </c>
      <c r="H113" s="42">
        <v>0</v>
      </c>
      <c r="I113" s="42">
        <v>0</v>
      </c>
      <c r="J113" s="42">
        <v>0</v>
      </c>
      <c r="K113" s="43">
        <f t="shared" si="21"/>
        <v>101042.92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297926.02</v>
      </c>
      <c r="H114" s="42">
        <v>0</v>
      </c>
      <c r="I114" s="42">
        <v>0</v>
      </c>
      <c r="J114" s="42">
        <v>0</v>
      </c>
      <c r="K114" s="43">
        <f t="shared" si="21"/>
        <v>297926.02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106048.98</v>
      </c>
      <c r="I115" s="42">
        <v>0</v>
      </c>
      <c r="J115" s="42">
        <v>0</v>
      </c>
      <c r="K115" s="43">
        <f t="shared" si="21"/>
        <v>106048.98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187382.69</v>
      </c>
      <c r="I116" s="42">
        <v>0</v>
      </c>
      <c r="J116" s="42">
        <v>0</v>
      </c>
      <c r="K116" s="43">
        <f t="shared" si="21"/>
        <v>187382.69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5111.75</v>
      </c>
      <c r="J117" s="42">
        <v>0</v>
      </c>
      <c r="K117" s="43">
        <f t="shared" si="21"/>
        <v>5111.75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29465.34</v>
      </c>
      <c r="K118" s="46">
        <f t="shared" si="21"/>
        <v>29465.34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2014-01-08T16:36:33Z</dcterms:modified>
</cp:coreProperties>
</file>