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8" i="8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B64"/>
  <c r="C64"/>
  <c r="D64"/>
  <c r="E64"/>
  <c r="F64"/>
  <c r="G64"/>
  <c r="H64"/>
  <c r="I64"/>
  <c r="J64"/>
  <c r="K64" s="1"/>
  <c r="K65"/>
  <c r="K66"/>
  <c r="K67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I56" l="1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C93" s="1"/>
  <c r="C92" s="1"/>
  <c r="C103" s="1"/>
  <c r="K103" s="1"/>
  <c r="K100" s="1"/>
  <c r="C43"/>
  <c r="K57"/>
  <c r="B44"/>
  <c r="K45"/>
  <c r="K56"/>
  <c r="J93"/>
  <c r="J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<sst xmlns="http://schemas.openxmlformats.org/spreadsheetml/2006/main" count="123" uniqueCount="123">
  <si>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</si>
  <si>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</si>
  <si>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</si>
  <si>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</si>
  <si>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</si>
  <si>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</si>
  <si>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</si>
  <si>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</si>
  <si>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</si>
  <si>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</si>
  <si>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</si>
  <si>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</si>
  <si>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</si>
  <si>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</si>
  <si>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</si>
  <si>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</si>
  <si>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</si>
  <si>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</si>
  <si>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</si>
  <si>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</si>
  <si>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</si>
  <si>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</si>
  <si>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</si>
  <si>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</si>
  <si>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</si>
  <si>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</si>
  <si>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</si>
  <si>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</si>
  <si>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</si>
  <si>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</si>
  <si>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</si>
  <si>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</si>
  <si>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</si>
  <si>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</si>
  <si>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</si>
  <si>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</si>
  <si>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</si>
  <si>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</si>
  <si>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</si>
  <si>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</si>
  <si>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</si>
  <si>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</si>
  <si>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</si>
  <si>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</si>
  <si>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</si>
  <si>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</si>
  <si>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</si>
  <si>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</si>
  <si>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</si>
  <si>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</si>
  <si>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</si>
  <si>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</si>
  <si>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</si>
  <si>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</si>
  <si>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</si>
  <si>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</si>
  <si>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</si>
  <si>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</si>
  <si>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</si>
  <si>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</si>
  <si>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</si>
  <si>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</si>
  <si>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</si>
  <si>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</si>
  <si>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</si>
  <si>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</si>
  <si>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</si>
  <si>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</si>
  <si>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</si>
  <si>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</si>
  <si>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</si>
  <si>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</si>
  <si>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</si>
  <si>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</si>
  <si>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</si>
  <si>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</si>
  <si>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</si>
  <si>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</si>
  <si>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</si>
  <si>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</si>
  <si>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</si>
  <si>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</si>
  <si>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</si>
  <si>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</si>
  <si>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</si>
  <si>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</si>
  <si>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</si>
  <si>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</si>
  <si>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</si>
  <si>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</si>
  <si>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</si>
  <si>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</si>
  <si>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</si>
  <si>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</si>
  <si>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</si>
  <si>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</si>
  <si>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</si>
  <si>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</si>
  <si>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</si>
  <si>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</si>
  <si>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</si>
  <si>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</si>
  <si>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</si>
  <si>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</si>
  <si>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</si>
  <si>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</si>
  <si>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</si>
  <si>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</si>
  <si>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</si>
  <si>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</si>
  <si>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</si>
  <si>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</si>
  <si>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</si>
  <si>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</si>
  <si>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</si>
  <si>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</si>
  <si>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</si>
  <si>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</si>
  <si>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</si>
  <si>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</si>
  <si>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</si>
  <si>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</si>
  <si>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14/12/13 - VENCIMENTO 20/12/13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</si>
</sst>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topLeftCell="E1" zoomScaleNormal="100" zoomScaleSheetLayoutView="70" workbookViewId="0">
      <selection activeCell="K7" sqref="K7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366801</v>
      </c>
      <c r="C7" s="9">
        <f t="shared" si="0"/>
        <v>475310</v>
      </c>
      <c r="D7" s="9">
        <f t="shared" si="0"/>
        <v>548043</v>
      </c>
      <c r="E7" s="9">
        <f t="shared" si="0"/>
        <v>308566</v>
      </c>
      <c r="F7" s="9">
        <f t="shared" si="0"/>
        <v>484975</v>
      </c>
      <c r="G7" s="9">
        <f t="shared" si="0"/>
        <v>724660</v>
      </c>
      <c r="H7" s="9">
        <f t="shared" si="0"/>
        <v>291175</v>
      </c>
      <c r="I7" s="9">
        <f t="shared" si="0"/>
        <v>66904</v>
      </c>
      <c r="J7" s="9">
        <f t="shared" si="0"/>
        <v>186343</v>
      </c>
      <c r="K7" s="9">
        <f t="shared" si="0"/>
        <v>3452777</v>
      </c>
      <c r="L7" s="55"/>
    </row>
    <row r="8" spans="1:13" ht="17.25" customHeight="1">
      <c r="A8" s="10" t="s">
        <v>31</v>
      </c>
      <c r="B8" s="11">
        <f>B9+B12</f>
        <v>220381</v>
      </c>
      <c r="C8" s="11">
        <f t="shared" ref="C8:J8" si="1">C9+C12</f>
        <v>296397</v>
      </c>
      <c r="D8" s="11">
        <f t="shared" si="1"/>
        <v>324079</v>
      </c>
      <c r="E8" s="11">
        <f t="shared" si="1"/>
        <v>186807</v>
      </c>
      <c r="F8" s="11">
        <f t="shared" si="1"/>
        <v>271105</v>
      </c>
      <c r="G8" s="11">
        <f t="shared" si="1"/>
        <v>392984</v>
      </c>
      <c r="H8" s="11">
        <f t="shared" si="1"/>
        <v>182997</v>
      </c>
      <c r="I8" s="11">
        <f t="shared" si="1"/>
        <v>37393</v>
      </c>
      <c r="J8" s="11">
        <f t="shared" si="1"/>
        <v>107709</v>
      </c>
      <c r="K8" s="11">
        <f>SUM(B8:J8)</f>
        <v>2019852</v>
      </c>
    </row>
    <row r="9" spans="1:13" ht="17.25" customHeight="1">
      <c r="A9" s="15" t="s">
        <v>17</v>
      </c>
      <c r="B9" s="13">
        <f>+B10+B11</f>
        <v>42542</v>
      </c>
      <c r="C9" s="13">
        <f t="shared" ref="C9:J9" si="2">+C10+C11</f>
        <v>62129</v>
      </c>
      <c r="D9" s="13">
        <f t="shared" si="2"/>
        <v>62539</v>
      </c>
      <c r="E9" s="13">
        <f t="shared" si="2"/>
        <v>36288</v>
      </c>
      <c r="F9" s="13">
        <f t="shared" si="2"/>
        <v>42023</v>
      </c>
      <c r="G9" s="13">
        <f t="shared" si="2"/>
        <v>47486</v>
      </c>
      <c r="H9" s="13">
        <f t="shared" si="2"/>
        <v>39174</v>
      </c>
      <c r="I9" s="13">
        <f t="shared" si="2"/>
        <v>8792</v>
      </c>
      <c r="J9" s="13">
        <f t="shared" si="2"/>
        <v>18008</v>
      </c>
      <c r="K9" s="11">
        <f>SUM(B9:J9)</f>
        <v>358981</v>
      </c>
    </row>
    <row r="10" spans="1:13" ht="17.25" customHeight="1">
      <c r="A10" s="31" t="s">
        <v>18</v>
      </c>
      <c r="B10" s="13">
        <v>42542</v>
      </c>
      <c r="C10" s="13">
        <v>62129</v>
      </c>
      <c r="D10" s="13">
        <v>62539</v>
      </c>
      <c r="E10" s="13">
        <v>36288</v>
      </c>
      <c r="F10" s="13">
        <v>42023</v>
      </c>
      <c r="G10" s="13">
        <v>47486</v>
      </c>
      <c r="H10" s="13">
        <v>39174</v>
      </c>
      <c r="I10" s="13">
        <v>8792</v>
      </c>
      <c r="J10" s="13">
        <v>18008</v>
      </c>
      <c r="K10" s="11">
        <f>SUM(B10:J10)</f>
        <v>358981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177839</v>
      </c>
      <c r="C12" s="17">
        <f t="shared" si="3"/>
        <v>234268</v>
      </c>
      <c r="D12" s="17">
        <f t="shared" si="3"/>
        <v>261540</v>
      </c>
      <c r="E12" s="17">
        <f t="shared" si="3"/>
        <v>150519</v>
      </c>
      <c r="F12" s="17">
        <f t="shared" si="3"/>
        <v>229082</v>
      </c>
      <c r="G12" s="17">
        <f t="shared" si="3"/>
        <v>345498</v>
      </c>
      <c r="H12" s="17">
        <f t="shared" si="3"/>
        <v>143823</v>
      </c>
      <c r="I12" s="17">
        <f t="shared" si="3"/>
        <v>28601</v>
      </c>
      <c r="J12" s="17">
        <f t="shared" si="3"/>
        <v>89701</v>
      </c>
      <c r="K12" s="11">
        <f t="shared" ref="K12:K23" si="4">SUM(B12:J12)</f>
        <v>1660871</v>
      </c>
    </row>
    <row r="13" spans="1:13" ht="17.25" customHeight="1">
      <c r="A13" s="14" t="s">
        <v>20</v>
      </c>
      <c r="B13" s="13">
        <v>81299</v>
      </c>
      <c r="C13" s="13">
        <v>116145</v>
      </c>
      <c r="D13" s="13">
        <v>132656</v>
      </c>
      <c r="E13" s="13">
        <v>75512</v>
      </c>
      <c r="F13" s="13">
        <v>109458</v>
      </c>
      <c r="G13" s="13">
        <v>158575</v>
      </c>
      <c r="H13" s="13">
        <v>65618</v>
      </c>
      <c r="I13" s="13">
        <v>15649</v>
      </c>
      <c r="J13" s="13">
        <v>45121</v>
      </c>
      <c r="K13" s="11">
        <f t="shared" si="4"/>
        <v>800033</v>
      </c>
      <c r="L13" s="55"/>
      <c r="M13" s="56"/>
    </row>
    <row r="14" spans="1:13" ht="17.25" customHeight="1">
      <c r="A14" s="14" t="s">
        <v>21</v>
      </c>
      <c r="B14" s="13">
        <v>77254</v>
      </c>
      <c r="C14" s="13">
        <v>91348</v>
      </c>
      <c r="D14" s="13">
        <v>101511</v>
      </c>
      <c r="E14" s="13">
        <v>60452</v>
      </c>
      <c r="F14" s="13">
        <v>96201</v>
      </c>
      <c r="G14" s="13">
        <v>157973</v>
      </c>
      <c r="H14" s="13">
        <v>64047</v>
      </c>
      <c r="I14" s="13">
        <v>9735</v>
      </c>
      <c r="J14" s="13">
        <v>35188</v>
      </c>
      <c r="K14" s="11">
        <f t="shared" si="4"/>
        <v>693709</v>
      </c>
      <c r="L14" s="55"/>
    </row>
    <row r="15" spans="1:13" ht="17.25" customHeight="1">
      <c r="A15" s="14" t="s">
        <v>22</v>
      </c>
      <c r="B15" s="13">
        <v>19286</v>
      </c>
      <c r="C15" s="13">
        <v>26775</v>
      </c>
      <c r="D15" s="13">
        <v>27373</v>
      </c>
      <c r="E15" s="13">
        <v>14555</v>
      </c>
      <c r="F15" s="13">
        <v>23423</v>
      </c>
      <c r="G15" s="13">
        <v>28950</v>
      </c>
      <c r="H15" s="13">
        <v>14158</v>
      </c>
      <c r="I15" s="13">
        <v>3217</v>
      </c>
      <c r="J15" s="13">
        <v>9392</v>
      </c>
      <c r="K15" s="11">
        <f t="shared" si="4"/>
        <v>167129</v>
      </c>
    </row>
    <row r="16" spans="1:13" ht="17.25" customHeight="1">
      <c r="A16" s="16" t="s">
        <v>23</v>
      </c>
      <c r="B16" s="11">
        <f>+B17+B18+B19</f>
        <v>119130</v>
      </c>
      <c r="C16" s="11">
        <f t="shared" ref="C16:J16" si="5">+C17+C18+C19</f>
        <v>139182</v>
      </c>
      <c r="D16" s="11">
        <f t="shared" si="5"/>
        <v>172220</v>
      </c>
      <c r="E16" s="11">
        <f t="shared" si="5"/>
        <v>94967</v>
      </c>
      <c r="F16" s="11">
        <f t="shared" si="5"/>
        <v>177281</v>
      </c>
      <c r="G16" s="11">
        <f t="shared" si="5"/>
        <v>294442</v>
      </c>
      <c r="H16" s="11">
        <f t="shared" si="5"/>
        <v>88798</v>
      </c>
      <c r="I16" s="11">
        <f t="shared" si="5"/>
        <v>21660</v>
      </c>
      <c r="J16" s="11">
        <f t="shared" si="5"/>
        <v>57011</v>
      </c>
      <c r="K16" s="11">
        <f t="shared" si="4"/>
        <v>1164691</v>
      </c>
    </row>
    <row r="17" spans="1:12" ht="17.25" customHeight="1">
      <c r="A17" s="12" t="s">
        <v>24</v>
      </c>
      <c r="B17" s="13">
        <v>60828</v>
      </c>
      <c r="C17" s="13">
        <v>77674</v>
      </c>
      <c r="D17" s="13">
        <v>97983</v>
      </c>
      <c r="E17" s="13">
        <v>53531</v>
      </c>
      <c r="F17" s="13">
        <v>93997</v>
      </c>
      <c r="G17" s="13">
        <v>144763</v>
      </c>
      <c r="H17" s="13">
        <v>47137</v>
      </c>
      <c r="I17" s="13">
        <v>13022</v>
      </c>
      <c r="J17" s="13">
        <v>31398</v>
      </c>
      <c r="K17" s="11">
        <f t="shared" si="4"/>
        <v>620333</v>
      </c>
      <c r="L17" s="55"/>
    </row>
    <row r="18" spans="1:12" ht="17.25" customHeight="1">
      <c r="A18" s="12" t="s">
        <v>25</v>
      </c>
      <c r="B18" s="13">
        <v>46859</v>
      </c>
      <c r="C18" s="13">
        <v>47716</v>
      </c>
      <c r="D18" s="13">
        <v>58990</v>
      </c>
      <c r="E18" s="13">
        <v>33730</v>
      </c>
      <c r="F18" s="13">
        <v>67846</v>
      </c>
      <c r="G18" s="13">
        <v>127781</v>
      </c>
      <c r="H18" s="13">
        <v>34613</v>
      </c>
      <c r="I18" s="13">
        <v>6613</v>
      </c>
      <c r="J18" s="13">
        <v>20159</v>
      </c>
      <c r="K18" s="11">
        <f t="shared" si="4"/>
        <v>444307</v>
      </c>
      <c r="L18" s="55"/>
    </row>
    <row r="19" spans="1:12" ht="17.25" customHeight="1">
      <c r="A19" s="12" t="s">
        <v>26</v>
      </c>
      <c r="B19" s="13">
        <v>11443</v>
      </c>
      <c r="C19" s="13">
        <v>13792</v>
      </c>
      <c r="D19" s="13">
        <v>15247</v>
      </c>
      <c r="E19" s="13">
        <v>7706</v>
      </c>
      <c r="F19" s="13">
        <v>15438</v>
      </c>
      <c r="G19" s="13">
        <v>21898</v>
      </c>
      <c r="H19" s="13">
        <v>7048</v>
      </c>
      <c r="I19" s="13">
        <v>2025</v>
      </c>
      <c r="J19" s="13">
        <v>5454</v>
      </c>
      <c r="K19" s="11">
        <f t="shared" si="4"/>
        <v>100051</v>
      </c>
    </row>
    <row r="20" spans="1:12" ht="17.25" customHeight="1">
      <c r="A20" s="16" t="s">
        <v>27</v>
      </c>
      <c r="B20" s="13">
        <v>27290</v>
      </c>
      <c r="C20" s="13">
        <v>39731</v>
      </c>
      <c r="D20" s="13">
        <v>51744</v>
      </c>
      <c r="E20" s="13">
        <v>26792</v>
      </c>
      <c r="F20" s="13">
        <v>36589</v>
      </c>
      <c r="G20" s="13">
        <v>37234</v>
      </c>
      <c r="H20" s="13">
        <v>17276</v>
      </c>
      <c r="I20" s="13">
        <v>7851</v>
      </c>
      <c r="J20" s="13">
        <v>21623</v>
      </c>
      <c r="K20" s="11">
        <f t="shared" si="4"/>
        <v>266130</v>
      </c>
    </row>
    <row r="21" spans="1:12" ht="17.25" customHeight="1">
      <c r="A21" s="12" t="s">
        <v>28</v>
      </c>
      <c r="B21" s="13">
        <v>17466</v>
      </c>
      <c r="C21" s="13">
        <v>25428</v>
      </c>
      <c r="D21" s="13">
        <v>33116</v>
      </c>
      <c r="E21" s="13">
        <v>17147</v>
      </c>
      <c r="F21" s="13">
        <v>23417</v>
      </c>
      <c r="G21" s="13">
        <v>23830</v>
      </c>
      <c r="H21" s="13">
        <v>11057</v>
      </c>
      <c r="I21" s="13">
        <v>5025</v>
      </c>
      <c r="J21" s="13">
        <v>13839</v>
      </c>
      <c r="K21" s="11">
        <f t="shared" si="4"/>
        <v>170325</v>
      </c>
      <c r="L21" s="55"/>
    </row>
    <row r="22" spans="1:12" ht="17.25" customHeight="1">
      <c r="A22" s="12" t="s">
        <v>29</v>
      </c>
      <c r="B22" s="13">
        <v>9824</v>
      </c>
      <c r="C22" s="13">
        <v>14303</v>
      </c>
      <c r="D22" s="13">
        <v>18628</v>
      </c>
      <c r="E22" s="13">
        <v>9645</v>
      </c>
      <c r="F22" s="13">
        <v>13172</v>
      </c>
      <c r="G22" s="13">
        <v>13404</v>
      </c>
      <c r="H22" s="13">
        <v>6219</v>
      </c>
      <c r="I22" s="13">
        <v>2826</v>
      </c>
      <c r="J22" s="13">
        <v>7784</v>
      </c>
      <c r="K22" s="11">
        <f t="shared" si="4"/>
        <v>95805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2104</v>
      </c>
      <c r="I23" s="11">
        <v>0</v>
      </c>
      <c r="J23" s="11">
        <v>0</v>
      </c>
      <c r="K23" s="11">
        <f t="shared" si="4"/>
        <v>2104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21145</v>
      </c>
      <c r="I31" s="20">
        <v>0</v>
      </c>
      <c r="J31" s="20">
        <v>0</v>
      </c>
      <c r="K31" s="24">
        <f>SUM(B31:J31)</f>
        <v>21145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847799.28</v>
      </c>
      <c r="C43" s="23">
        <f t="shared" ref="C43:H43" si="8">+C44+C52</f>
        <v>1251160.1499999999</v>
      </c>
      <c r="D43" s="23">
        <f t="shared" si="8"/>
        <v>1632992.56</v>
      </c>
      <c r="E43" s="23">
        <f t="shared" si="8"/>
        <v>784145.63</v>
      </c>
      <c r="F43" s="23">
        <f t="shared" si="8"/>
        <v>1185574.48</v>
      </c>
      <c r="G43" s="23">
        <f t="shared" si="8"/>
        <v>1525884.6600000001</v>
      </c>
      <c r="H43" s="23">
        <f t="shared" si="8"/>
        <v>727232.49</v>
      </c>
      <c r="I43" s="23">
        <f>+I44+I52</f>
        <v>282033.81</v>
      </c>
      <c r="J43" s="23">
        <f>+J44+J52</f>
        <v>477366.71</v>
      </c>
      <c r="K43" s="23">
        <f>SUM(B43:J43)</f>
        <v>8714189.7699999996</v>
      </c>
    </row>
    <row r="44" spans="1:11" ht="17.25" customHeight="1">
      <c r="A44" s="16" t="s">
        <v>49</v>
      </c>
      <c r="B44" s="24">
        <f>SUM(B45:B51)</f>
        <v>832968.39</v>
      </c>
      <c r="C44" s="24">
        <f t="shared" ref="C44:H44" si="9">SUM(C45:C51)</f>
        <v>1231121.48</v>
      </c>
      <c r="D44" s="24">
        <f t="shared" si="9"/>
        <v>1612671.33</v>
      </c>
      <c r="E44" s="24">
        <f t="shared" si="9"/>
        <v>765243.68</v>
      </c>
      <c r="F44" s="24">
        <f t="shared" si="9"/>
        <v>1167625.81</v>
      </c>
      <c r="G44" s="24">
        <f t="shared" si="9"/>
        <v>1500843.33</v>
      </c>
      <c r="H44" s="24">
        <f t="shared" si="9"/>
        <v>712627.39</v>
      </c>
      <c r="I44" s="24">
        <f>SUM(I45:I51)</f>
        <v>282033.81</v>
      </c>
      <c r="J44" s="24">
        <f>SUM(J45:J51)</f>
        <v>465764.33</v>
      </c>
      <c r="K44" s="24">
        <f t="shared" ref="K44:K52" si="10">SUM(B44:J44)</f>
        <v>8570899.5499999989</v>
      </c>
    </row>
    <row r="45" spans="1:11" ht="17.25" customHeight="1">
      <c r="A45" s="36" t="s">
        <v>50</v>
      </c>
      <c r="B45" s="24">
        <f t="shared" ref="B45:H45" si="11">ROUND(B26*B7,2)</f>
        <v>832968.39</v>
      </c>
      <c r="C45" s="24">
        <f t="shared" si="11"/>
        <v>1228391.1599999999</v>
      </c>
      <c r="D45" s="24">
        <f t="shared" si="11"/>
        <v>1612671.33</v>
      </c>
      <c r="E45" s="24">
        <f t="shared" si="11"/>
        <v>765243.68</v>
      </c>
      <c r="F45" s="24">
        <f t="shared" si="11"/>
        <v>1167625.81</v>
      </c>
      <c r="G45" s="24">
        <f t="shared" si="11"/>
        <v>1500843.33</v>
      </c>
      <c r="H45" s="24">
        <f t="shared" si="11"/>
        <v>691482.39</v>
      </c>
      <c r="I45" s="24">
        <f>ROUND(I26*I7,2)</f>
        <v>282033.81</v>
      </c>
      <c r="J45" s="24">
        <f>ROUND(J26*J7,2)</f>
        <v>465764.33</v>
      </c>
      <c r="K45" s="24">
        <f t="shared" si="10"/>
        <v>8547024.2299999986</v>
      </c>
    </row>
    <row r="46" spans="1:11" ht="17.25" customHeight="1">
      <c r="A46" s="36" t="s">
        <v>51</v>
      </c>
      <c r="B46" s="20">
        <v>0</v>
      </c>
      <c r="C46" s="24">
        <f>ROUND(C27*C7,2)</f>
        <v>2730.32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2730.32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21145</v>
      </c>
      <c r="I49" s="33">
        <f>+I31</f>
        <v>0</v>
      </c>
      <c r="J49" s="33">
        <f>+J31</f>
        <v>0</v>
      </c>
      <c r="K49" s="24">
        <f t="shared" si="10"/>
        <v>21145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143290.22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-127626</v>
      </c>
      <c r="C56" s="37">
        <f t="shared" si="12"/>
        <v>-186589.91</v>
      </c>
      <c r="D56" s="37">
        <f t="shared" si="12"/>
        <v>-188708.36</v>
      </c>
      <c r="E56" s="37">
        <f t="shared" si="12"/>
        <v>-116855.71</v>
      </c>
      <c r="F56" s="37">
        <f t="shared" si="12"/>
        <v>-126449.65</v>
      </c>
      <c r="G56" s="37">
        <f t="shared" si="12"/>
        <v>-142481.60999999999</v>
      </c>
      <c r="H56" s="37">
        <f t="shared" si="12"/>
        <v>-117522</v>
      </c>
      <c r="I56" s="37">
        <f t="shared" si="12"/>
        <v>-231719.46</v>
      </c>
      <c r="J56" s="37">
        <f t="shared" si="12"/>
        <v>-412568.86</v>
      </c>
      <c r="K56" s="37">
        <f>SUM(B56:J56)</f>
        <v>-1650521.56</v>
      </c>
    </row>
    <row r="57" spans="1:11" ht="18.75" customHeight="1">
      <c r="A57" s="16" t="s">
        <v>84</v>
      </c>
      <c r="B57" s="37">
        <f t="shared" ref="B57:J57" si="13">B58+B59+B60+B61+B62+B63</f>
        <v>-127626</v>
      </c>
      <c r="C57" s="37">
        <f t="shared" si="13"/>
        <v>-186387</v>
      </c>
      <c r="D57" s="37">
        <f t="shared" si="13"/>
        <v>-187617</v>
      </c>
      <c r="E57" s="37">
        <f t="shared" si="13"/>
        <v>-108864</v>
      </c>
      <c r="F57" s="37">
        <f t="shared" si="13"/>
        <v>-126069</v>
      </c>
      <c r="G57" s="37">
        <f t="shared" si="13"/>
        <v>-142458</v>
      </c>
      <c r="H57" s="37">
        <f t="shared" si="13"/>
        <v>-117522</v>
      </c>
      <c r="I57" s="37">
        <f t="shared" si="13"/>
        <v>-26376</v>
      </c>
      <c r="J57" s="37">
        <f t="shared" si="13"/>
        <v>-54024</v>
      </c>
      <c r="K57" s="37">
        <f t="shared" ref="K57:K88" si="14">SUM(B57:J57)</f>
        <v>-1076943</v>
      </c>
    </row>
    <row r="58" spans="1:11" ht="18.75" customHeight="1">
      <c r="A58" s="12" t="s">
        <v>85</v>
      </c>
      <c r="B58" s="37">
        <f>-ROUND(B9*$D$3,2)</f>
        <v>-127626</v>
      </c>
      <c r="C58" s="37">
        <f t="shared" ref="C58:J58" si="15">-ROUND(C9*$D$3,2)</f>
        <v>-186387</v>
      </c>
      <c r="D58" s="37">
        <f t="shared" si="15"/>
        <v>-187617</v>
      </c>
      <c r="E58" s="37">
        <f t="shared" si="15"/>
        <v>-108864</v>
      </c>
      <c r="F58" s="37">
        <f t="shared" si="15"/>
        <v>-126069</v>
      </c>
      <c r="G58" s="37">
        <f t="shared" si="15"/>
        <v>-142458</v>
      </c>
      <c r="H58" s="37">
        <f t="shared" si="15"/>
        <v>-117522</v>
      </c>
      <c r="I58" s="37">
        <f t="shared" si="15"/>
        <v>-26376</v>
      </c>
      <c r="J58" s="37">
        <f t="shared" si="15"/>
        <v>-54024</v>
      </c>
      <c r="K58" s="37">
        <f t="shared" si="14"/>
        <v>-1076943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20">
        <f t="shared" si="16"/>
        <v>-202.91</v>
      </c>
      <c r="D64" s="20">
        <f t="shared" si="16"/>
        <v>-1091.3599999999999</v>
      </c>
      <c r="E64" s="20">
        <f t="shared" si="16"/>
        <v>-7991.71</v>
      </c>
      <c r="F64" s="20">
        <f t="shared" si="16"/>
        <v>-380.65</v>
      </c>
      <c r="G64" s="20">
        <f t="shared" si="16"/>
        <v>-23.61</v>
      </c>
      <c r="H64" s="20">
        <f t="shared" si="16"/>
        <v>0</v>
      </c>
      <c r="I64" s="20">
        <f t="shared" si="16"/>
        <v>-205343.46</v>
      </c>
      <c r="J64" s="20">
        <f t="shared" si="16"/>
        <v>-358544.86</v>
      </c>
      <c r="K64" s="37">
        <f t="shared" si="14"/>
        <v>-573578.55999999994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49">
        <v>-200000</v>
      </c>
      <c r="J77" s="49">
        <v>-350000</v>
      </c>
      <c r="K77" s="49">
        <f t="shared" si="14"/>
        <v>-550000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49">
        <v>-6508.41</v>
      </c>
      <c r="F88" s="20">
        <v>0</v>
      </c>
      <c r="G88" s="20">
        <v>0</v>
      </c>
      <c r="H88" s="20">
        <v>0</v>
      </c>
      <c r="I88" s="49">
        <v>-3553.63</v>
      </c>
      <c r="J88" s="49">
        <v>-8544.86</v>
      </c>
      <c r="K88" s="49">
        <f t="shared" si="14"/>
        <v>-18606.900000000001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720173.28</v>
      </c>
      <c r="C92" s="25">
        <f t="shared" si="18"/>
        <v>1064570.24</v>
      </c>
      <c r="D92" s="25">
        <f t="shared" si="18"/>
        <v>1444284.2</v>
      </c>
      <c r="E92" s="25">
        <f t="shared" si="18"/>
        <v>667289.92000000004</v>
      </c>
      <c r="F92" s="25">
        <f t="shared" si="18"/>
        <v>1059124.83</v>
      </c>
      <c r="G92" s="25">
        <f t="shared" si="18"/>
        <v>1383403.05</v>
      </c>
      <c r="H92" s="25">
        <f t="shared" si="18"/>
        <v>609710.49</v>
      </c>
      <c r="I92" s="25">
        <f>+I93+I94</f>
        <v>50314.350000000006</v>
      </c>
      <c r="J92" s="25">
        <f>+J93+J94</f>
        <v>64797.850000000028</v>
      </c>
      <c r="K92" s="50">
        <f t="shared" si="17"/>
        <v>7063668.209999999</v>
      </c>
      <c r="L92" s="57"/>
    </row>
    <row r="93" spans="1:12" ht="18.75" customHeight="1">
      <c r="A93" s="16" t="s">
        <v>92</v>
      </c>
      <c r="B93" s="25">
        <f t="shared" ref="B93:J93" si="19">+B44+B57+B64+B89</f>
        <v>705342.39</v>
      </c>
      <c r="C93" s="25">
        <f t="shared" si="19"/>
        <v>1044531.57</v>
      </c>
      <c r="D93" s="25">
        <f t="shared" si="19"/>
        <v>1423962.97</v>
      </c>
      <c r="E93" s="25">
        <f t="shared" si="19"/>
        <v>648387.97000000009</v>
      </c>
      <c r="F93" s="25">
        <f t="shared" si="19"/>
        <v>1041176.16</v>
      </c>
      <c r="G93" s="25">
        <f t="shared" si="19"/>
        <v>1358361.72</v>
      </c>
      <c r="H93" s="25">
        <f t="shared" si="19"/>
        <v>595105.39</v>
      </c>
      <c r="I93" s="25">
        <f t="shared" si="19"/>
        <v>50314.350000000006</v>
      </c>
      <c r="J93" s="25">
        <f t="shared" si="19"/>
        <v>53195.47000000003</v>
      </c>
      <c r="K93" s="50">
        <f t="shared" si="17"/>
        <v>6920377.9899999984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14830.89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14605.1</v>
      </c>
      <c r="I94" s="20">
        <f t="shared" si="20"/>
        <v>0</v>
      </c>
      <c r="J94" s="25">
        <f t="shared" si="20"/>
        <v>11602.38</v>
      </c>
      <c r="K94" s="50">
        <f t="shared" si="17"/>
        <v>143290.22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7063668.21</v>
      </c>
    </row>
    <row r="101" spans="1:11" ht="18.75" customHeight="1">
      <c r="A101" s="27" t="s">
        <v>80</v>
      </c>
      <c r="B101" s="28">
        <v>90392.13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90392.13</v>
      </c>
    </row>
    <row r="102" spans="1:11" ht="18.75" customHeight="1">
      <c r="A102" s="27" t="s">
        <v>81</v>
      </c>
      <c r="B102" s="28">
        <v>629781.15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629781.15</v>
      </c>
    </row>
    <row r="103" spans="1:11" ht="18.75" customHeight="1">
      <c r="A103" s="27" t="s">
        <v>82</v>
      </c>
      <c r="B103" s="42">
        <v>0</v>
      </c>
      <c r="C103" s="28">
        <f>+C92</f>
        <v>1064570.24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1064570.24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1444284.2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1444284.2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667289.92000000004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667289.92000000004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125491.92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125491.92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174093.17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174093.17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264283.93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264283.93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495255.82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495255.82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425009.72</v>
      </c>
      <c r="H110" s="42">
        <v>0</v>
      </c>
      <c r="I110" s="42">
        <v>0</v>
      </c>
      <c r="J110" s="42">
        <v>0</v>
      </c>
      <c r="K110" s="43">
        <f t="shared" si="21"/>
        <v>425009.72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34975.730000000003</v>
      </c>
      <c r="H111" s="42">
        <v>0</v>
      </c>
      <c r="I111" s="42">
        <v>0</v>
      </c>
      <c r="J111" s="42">
        <v>0</v>
      </c>
      <c r="K111" s="43">
        <f t="shared" si="21"/>
        <v>34975.730000000003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223809.24</v>
      </c>
      <c r="H112" s="42">
        <v>0</v>
      </c>
      <c r="I112" s="42">
        <v>0</v>
      </c>
      <c r="J112" s="42">
        <v>0</v>
      </c>
      <c r="K112" s="43">
        <f t="shared" si="21"/>
        <v>223809.24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178395.9</v>
      </c>
      <c r="H113" s="42">
        <v>0</v>
      </c>
      <c r="I113" s="42">
        <v>0</v>
      </c>
      <c r="J113" s="42">
        <v>0</v>
      </c>
      <c r="K113" s="43">
        <f t="shared" si="21"/>
        <v>178395.9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521212.45</v>
      </c>
      <c r="H114" s="42">
        <v>0</v>
      </c>
      <c r="I114" s="42">
        <v>0</v>
      </c>
      <c r="J114" s="42">
        <v>0</v>
      </c>
      <c r="K114" s="43">
        <f t="shared" si="21"/>
        <v>521212.45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205147.87</v>
      </c>
      <c r="I115" s="42">
        <v>0</v>
      </c>
      <c r="J115" s="42">
        <v>0</v>
      </c>
      <c r="K115" s="43">
        <f t="shared" si="21"/>
        <v>205147.87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404562.62</v>
      </c>
      <c r="I116" s="42">
        <v>0</v>
      </c>
      <c r="J116" s="42">
        <v>0</v>
      </c>
      <c r="K116" s="43">
        <f t="shared" si="21"/>
        <v>404562.62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50314.35</v>
      </c>
      <c r="J117" s="42">
        <v>0</v>
      </c>
      <c r="K117" s="43">
        <f t="shared" si="21"/>
        <v>50314.35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64797.85</v>
      </c>
      <c r="K118" s="46">
        <f t="shared" si="21"/>
        <v>64797.85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2013-12-20T17:39:51Z</dcterms:modified>
</cp:coreProperties>
</file>