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K58" s="1"/>
  <c r="K62"/>
  <c r="K63"/>
  <c r="B64"/>
  <c r="C64"/>
  <c r="D64"/>
  <c r="E64"/>
  <c r="F64"/>
  <c r="G64"/>
  <c r="H64"/>
  <c r="I64"/>
  <c r="J64"/>
  <c r="K64" s="1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3" s="1"/>
  <c r="K94"/>
  <c r="K100"/>
  <c r="K101"/>
  <c r="K105"/>
  <c r="K106"/>
  <c r="K107"/>
  <c r="K108"/>
  <c r="K109"/>
  <c r="K110"/>
  <c r="K111"/>
  <c r="K112"/>
  <c r="K113"/>
  <c r="K114"/>
  <c r="K115"/>
  <c r="K116"/>
  <c r="K117"/>
  <c r="I56" l="1"/>
  <c r="G56"/>
  <c r="E56"/>
  <c r="C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H56"/>
  <c r="F56"/>
  <c r="D56"/>
  <c r="I8"/>
  <c r="I7" s="1"/>
  <c r="I45" s="1"/>
  <c r="I44" s="1"/>
  <c r="G8"/>
  <c r="G7" s="1"/>
  <c r="G45" s="1"/>
  <c r="G44" s="1"/>
  <c r="E8"/>
  <c r="E7" s="1"/>
  <c r="E45" s="1"/>
  <c r="E44" s="1"/>
  <c r="C8"/>
  <c r="C7" s="1"/>
  <c r="J43"/>
  <c r="H43"/>
  <c r="H92"/>
  <c r="H91" s="1"/>
  <c r="F43"/>
  <c r="F92"/>
  <c r="F91" s="1"/>
  <c r="D43"/>
  <c r="D92"/>
  <c r="D91" s="1"/>
  <c r="D103" s="1"/>
  <c r="K103" s="1"/>
  <c r="K8"/>
  <c r="K7" s="1"/>
  <c r="B7"/>
  <c r="B45" s="1"/>
  <c r="B56"/>
  <c r="I92"/>
  <c r="I91" s="1"/>
  <c r="I43"/>
  <c r="G92"/>
  <c r="G91" s="1"/>
  <c r="G43"/>
  <c r="E92"/>
  <c r="E91" s="1"/>
  <c r="E104" s="1"/>
  <c r="K104" s="1"/>
  <c r="E43"/>
  <c r="C46"/>
  <c r="K46" s="1"/>
  <c r="C45"/>
  <c r="J57"/>
  <c r="J56" s="1"/>
  <c r="K57" l="1"/>
  <c r="C44"/>
  <c r="K56"/>
  <c r="B44"/>
  <c r="K45"/>
  <c r="J92"/>
  <c r="J91" s="1"/>
  <c r="B43" l="1"/>
  <c r="K44"/>
  <c r="B92"/>
  <c r="C92"/>
  <c r="C91" s="1"/>
  <c r="C102" s="1"/>
  <c r="K102" s="1"/>
  <c r="K99" s="1"/>
  <c r="C43"/>
  <c r="K92" l="1"/>
  <c r="B91"/>
  <c r="K91" s="1"/>
  <c r="K43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<sst xmlns="http://schemas.openxmlformats.org/spreadsheetml/2006/main" count="122" uniqueCount="122">
  <si>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</si>
  <si>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</si>
  <si>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</si>
  <si>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</si>
  <si>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</si>
  <si>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</si>
  <si>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</si>
  <si>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</si>
  <si>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</si>
  <si>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</si>
  <si>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</si>
  <si>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</si>
  <si>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</si>
  <si>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</si>
  <si>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</si>
  <si>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</si>
  <si>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</si>
  <si>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</si>
  <si>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</si>
  <si>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</si>
  <si>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</si>
  <si>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</si>
  <si>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</si>
  <si>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</si>
  <si>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</si>
  <si>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</si>
  <si>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</si>
  <si>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</si>
  <si>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</si>
  <si>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</si>
  <si>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</si>
  <si>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</si>
  <si>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</si>
  <si>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</si>
  <si>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</si>
  <si>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</si>
  <si>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</si>
  <si>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</si>
  <si>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</si>
  <si>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</si>
  <si>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</si>
  <si>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</si>
  <si>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</si>
  <si>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</si>
  <si>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</si>
  <si>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</si>
  <si>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</si>
  <si>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</si>
  <si>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</si>
  <si>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</si>
  <si>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</si>
  <si>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</si>
  <si>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</si>
  <si>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</si>
  <si>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</si>
  <si>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</si>
  <si>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</si>
  <si>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</si>
  <si>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</si>
  <si>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</si>
  <si>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</si>
  <si>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</si>
  <si>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</si>
  <si>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</si>
  <si>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</si>
  <si>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</si>
  <si>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</si>
  <si>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</si>
  <si>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</si>
  <si>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</si>
  <si>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</si>
  <si>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</si>
  <si>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</si>
  <si>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</si>
  <si>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</si>
  <si>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</si>
  <si>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</si>
  <si>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</si>
  <si>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</si>
  <si>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</si>
  <si>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</si>
  <si>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</si>
  <si>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</si>
  <si>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</si>
  <si>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</si>
  <si>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</si>
  <si>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</si>
  <si>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</si>
  <si>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</si>
  <si>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</si>
  <si>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</si>
  <si>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</si>
  <si>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</si>
  <si>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</si>
  <si>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</si>
  <si>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</si>
  <si>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</si>
  <si>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</si>
  <si>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</si>
  <si>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</si>
  <si>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</si>
  <si>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</si>
  <si>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</si>
  <si>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</si>
  <si>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</si>
  <si>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</si>
  <si>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</si>
  <si>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</si>
  <si>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</si>
  <si>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</si>
  <si>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</si>
  <si>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</si>
  <si>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</si>
  <si>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</si>
  <si>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</si>
  <si>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</si>
  <si>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</si>
  <si>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</si>
  <si>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</si>
  <si>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</si>
  <si>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</si>
  <si>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10/12/13 - VENCIMENTO 17/12/13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</si>
</sst>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1" t="s">
        <v>15</v>
      </c>
      <c r="B4" s="63" t="s">
        <v>120</v>
      </c>
      <c r="C4" s="64"/>
      <c r="D4" s="64"/>
      <c r="E4" s="64"/>
      <c r="F4" s="64"/>
      <c r="G4" s="64"/>
      <c r="H4" s="64"/>
      <c r="I4" s="64"/>
      <c r="J4" s="65"/>
      <c r="K4" s="62" t="s">
        <v>16</v>
      </c>
    </row>
    <row r="5" spans="1:13" ht="38.25">
      <c r="A5" s="61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6" t="s">
        <v>119</v>
      </c>
      <c r="J5" s="66" t="s">
        <v>118</v>
      </c>
      <c r="K5" s="61"/>
    </row>
    <row r="6" spans="1:13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7"/>
      <c r="J6" s="67"/>
      <c r="K6" s="61"/>
    </row>
    <row r="7" spans="1:13" ht="17.25" customHeight="1">
      <c r="A7" s="8" t="s">
        <v>30</v>
      </c>
      <c r="B7" s="9">
        <f t="shared" ref="B7:K7" si="0">+B8+B16+B20+B23</f>
        <v>594488</v>
      </c>
      <c r="C7" s="9">
        <f t="shared" si="0"/>
        <v>764649</v>
      </c>
      <c r="D7" s="9">
        <f t="shared" si="0"/>
        <v>806367</v>
      </c>
      <c r="E7" s="9">
        <f t="shared" si="0"/>
        <v>544053</v>
      </c>
      <c r="F7" s="9">
        <f t="shared" si="0"/>
        <v>791724</v>
      </c>
      <c r="G7" s="9">
        <f t="shared" si="0"/>
        <v>1206759</v>
      </c>
      <c r="H7" s="9">
        <f t="shared" si="0"/>
        <v>552028</v>
      </c>
      <c r="I7" s="9">
        <f t="shared" si="0"/>
        <v>118746</v>
      </c>
      <c r="J7" s="9">
        <f t="shared" si="0"/>
        <v>286144</v>
      </c>
      <c r="K7" s="9">
        <f t="shared" si="0"/>
        <v>5664958</v>
      </c>
      <c r="L7" s="55"/>
    </row>
    <row r="8" spans="1:13" ht="17.25" customHeight="1">
      <c r="A8" s="10" t="s">
        <v>31</v>
      </c>
      <c r="B8" s="11">
        <f>B9+B12</f>
        <v>351244</v>
      </c>
      <c r="C8" s="11">
        <f t="shared" ref="C8:J8" si="1">C9+C12</f>
        <v>462470</v>
      </c>
      <c r="D8" s="11">
        <f t="shared" si="1"/>
        <v>459686</v>
      </c>
      <c r="E8" s="11">
        <f t="shared" si="1"/>
        <v>320871</v>
      </c>
      <c r="F8" s="11">
        <f t="shared" si="1"/>
        <v>440522</v>
      </c>
      <c r="G8" s="11">
        <f t="shared" si="1"/>
        <v>653411</v>
      </c>
      <c r="H8" s="11">
        <f t="shared" si="1"/>
        <v>338330</v>
      </c>
      <c r="I8" s="11">
        <f t="shared" si="1"/>
        <v>63822</v>
      </c>
      <c r="J8" s="11">
        <f t="shared" si="1"/>
        <v>159633</v>
      </c>
      <c r="K8" s="11">
        <f>SUM(B8:J8)</f>
        <v>3249989</v>
      </c>
    </row>
    <row r="9" spans="1:13" ht="17.25" customHeight="1">
      <c r="A9" s="15" t="s">
        <v>17</v>
      </c>
      <c r="B9" s="13">
        <f>+B10+B11</f>
        <v>50187</v>
      </c>
      <c r="C9" s="13">
        <f t="shared" ref="C9:J9" si="2">+C10+C11</f>
        <v>70390</v>
      </c>
      <c r="D9" s="13">
        <f t="shared" si="2"/>
        <v>66578</v>
      </c>
      <c r="E9" s="13">
        <f t="shared" si="2"/>
        <v>45579</v>
      </c>
      <c r="F9" s="13">
        <f t="shared" si="2"/>
        <v>55333</v>
      </c>
      <c r="G9" s="13">
        <f t="shared" si="2"/>
        <v>63203</v>
      </c>
      <c r="H9" s="13">
        <f t="shared" si="2"/>
        <v>58226</v>
      </c>
      <c r="I9" s="13">
        <f t="shared" si="2"/>
        <v>11018</v>
      </c>
      <c r="J9" s="13">
        <f t="shared" si="2"/>
        <v>20236</v>
      </c>
      <c r="K9" s="11">
        <f>SUM(B9:J9)</f>
        <v>440750</v>
      </c>
    </row>
    <row r="10" spans="1:13" ht="17.25" customHeight="1">
      <c r="A10" s="31" t="s">
        <v>18</v>
      </c>
      <c r="B10" s="13">
        <v>50187</v>
      </c>
      <c r="C10" s="13">
        <v>70390</v>
      </c>
      <c r="D10" s="13">
        <v>66578</v>
      </c>
      <c r="E10" s="13">
        <v>45579</v>
      </c>
      <c r="F10" s="13">
        <v>55333</v>
      </c>
      <c r="G10" s="13">
        <v>63203</v>
      </c>
      <c r="H10" s="13">
        <v>58226</v>
      </c>
      <c r="I10" s="13">
        <v>11018</v>
      </c>
      <c r="J10" s="13">
        <v>20236</v>
      </c>
      <c r="K10" s="11">
        <f>SUM(B10:J10)</f>
        <v>440750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301057</v>
      </c>
      <c r="C12" s="17">
        <f t="shared" si="3"/>
        <v>392080</v>
      </c>
      <c r="D12" s="17">
        <f t="shared" si="3"/>
        <v>393108</v>
      </c>
      <c r="E12" s="17">
        <f t="shared" si="3"/>
        <v>275292</v>
      </c>
      <c r="F12" s="17">
        <f t="shared" si="3"/>
        <v>385189</v>
      </c>
      <c r="G12" s="17">
        <f t="shared" si="3"/>
        <v>590208</v>
      </c>
      <c r="H12" s="17">
        <f t="shared" si="3"/>
        <v>280104</v>
      </c>
      <c r="I12" s="17">
        <f t="shared" si="3"/>
        <v>52804</v>
      </c>
      <c r="J12" s="17">
        <f t="shared" si="3"/>
        <v>139397</v>
      </c>
      <c r="K12" s="11">
        <f t="shared" ref="K12:K23" si="4">SUM(B12:J12)</f>
        <v>2809239</v>
      </c>
    </row>
    <row r="13" spans="1:13" ht="17.25" customHeight="1">
      <c r="A13" s="14" t="s">
        <v>20</v>
      </c>
      <c r="B13" s="13">
        <v>126265</v>
      </c>
      <c r="C13" s="13">
        <v>178331</v>
      </c>
      <c r="D13" s="13">
        <v>186708</v>
      </c>
      <c r="E13" s="13">
        <v>127004</v>
      </c>
      <c r="F13" s="13">
        <v>174515</v>
      </c>
      <c r="G13" s="13">
        <v>258833</v>
      </c>
      <c r="H13" s="13">
        <v>119253</v>
      </c>
      <c r="I13" s="13">
        <v>26859</v>
      </c>
      <c r="J13" s="13">
        <v>65715</v>
      </c>
      <c r="K13" s="11">
        <f t="shared" si="4"/>
        <v>1263483</v>
      </c>
      <c r="L13" s="55"/>
      <c r="M13" s="56"/>
    </row>
    <row r="14" spans="1:13" ht="17.25" customHeight="1">
      <c r="A14" s="14" t="s">
        <v>21</v>
      </c>
      <c r="B14" s="13">
        <v>136195</v>
      </c>
      <c r="C14" s="13">
        <v>161454</v>
      </c>
      <c r="D14" s="13">
        <v>156957</v>
      </c>
      <c r="E14" s="13">
        <v>116615</v>
      </c>
      <c r="F14" s="13">
        <v>163483</v>
      </c>
      <c r="G14" s="13">
        <v>268399</v>
      </c>
      <c r="H14" s="13">
        <v>126085</v>
      </c>
      <c r="I14" s="13">
        <v>18990</v>
      </c>
      <c r="J14" s="13">
        <v>56423</v>
      </c>
      <c r="K14" s="11">
        <f t="shared" si="4"/>
        <v>1204601</v>
      </c>
      <c r="L14" s="55"/>
    </row>
    <row r="15" spans="1:13" ht="17.25" customHeight="1">
      <c r="A15" s="14" t="s">
        <v>22</v>
      </c>
      <c r="B15" s="13">
        <v>38597</v>
      </c>
      <c r="C15" s="13">
        <v>52295</v>
      </c>
      <c r="D15" s="13">
        <v>49443</v>
      </c>
      <c r="E15" s="13">
        <v>31673</v>
      </c>
      <c r="F15" s="13">
        <v>47191</v>
      </c>
      <c r="G15" s="13">
        <v>62976</v>
      </c>
      <c r="H15" s="13">
        <v>34766</v>
      </c>
      <c r="I15" s="13">
        <v>6955</v>
      </c>
      <c r="J15" s="13">
        <v>17259</v>
      </c>
      <c r="K15" s="11">
        <f t="shared" si="4"/>
        <v>341155</v>
      </c>
    </row>
    <row r="16" spans="1:13" ht="17.25" customHeight="1">
      <c r="A16" s="16" t="s">
        <v>23</v>
      </c>
      <c r="B16" s="11">
        <f>+B17+B18+B19</f>
        <v>201722</v>
      </c>
      <c r="C16" s="11">
        <f t="shared" ref="C16:J16" si="5">+C17+C18+C19</f>
        <v>236741</v>
      </c>
      <c r="D16" s="11">
        <f t="shared" si="5"/>
        <v>265186</v>
      </c>
      <c r="E16" s="11">
        <f t="shared" si="5"/>
        <v>174688</v>
      </c>
      <c r="F16" s="11">
        <f t="shared" si="5"/>
        <v>288688</v>
      </c>
      <c r="G16" s="11">
        <f t="shared" si="5"/>
        <v>487296</v>
      </c>
      <c r="H16" s="11">
        <f t="shared" si="5"/>
        <v>173779</v>
      </c>
      <c r="I16" s="11">
        <f t="shared" si="5"/>
        <v>40415</v>
      </c>
      <c r="J16" s="11">
        <f t="shared" si="5"/>
        <v>92481</v>
      </c>
      <c r="K16" s="11">
        <f t="shared" si="4"/>
        <v>1960996</v>
      </c>
    </row>
    <row r="17" spans="1:12" ht="17.25" customHeight="1">
      <c r="A17" s="12" t="s">
        <v>24</v>
      </c>
      <c r="B17" s="13">
        <v>95421</v>
      </c>
      <c r="C17" s="13">
        <v>124467</v>
      </c>
      <c r="D17" s="13">
        <v>143273</v>
      </c>
      <c r="E17" s="13">
        <v>92652</v>
      </c>
      <c r="F17" s="13">
        <v>148805</v>
      </c>
      <c r="G17" s="13">
        <v>238258</v>
      </c>
      <c r="H17" s="13">
        <v>89511</v>
      </c>
      <c r="I17" s="13">
        <v>23099</v>
      </c>
      <c r="J17" s="13">
        <v>48727</v>
      </c>
      <c r="K17" s="11">
        <f t="shared" si="4"/>
        <v>1004213</v>
      </c>
      <c r="L17" s="55"/>
    </row>
    <row r="18" spans="1:12" ht="17.25" customHeight="1">
      <c r="A18" s="12" t="s">
        <v>25</v>
      </c>
      <c r="B18" s="13">
        <v>82378</v>
      </c>
      <c r="C18" s="13">
        <v>83919</v>
      </c>
      <c r="D18" s="13">
        <v>91910</v>
      </c>
      <c r="E18" s="13">
        <v>64823</v>
      </c>
      <c r="F18" s="13">
        <v>108270</v>
      </c>
      <c r="G18" s="13">
        <v>201637</v>
      </c>
      <c r="H18" s="13">
        <v>65742</v>
      </c>
      <c r="I18" s="13">
        <v>12740</v>
      </c>
      <c r="J18" s="13">
        <v>33028</v>
      </c>
      <c r="K18" s="11">
        <f t="shared" si="4"/>
        <v>744447</v>
      </c>
      <c r="L18" s="55"/>
    </row>
    <row r="19" spans="1:12" ht="17.25" customHeight="1">
      <c r="A19" s="12" t="s">
        <v>26</v>
      </c>
      <c r="B19" s="13">
        <v>23923</v>
      </c>
      <c r="C19" s="13">
        <v>28355</v>
      </c>
      <c r="D19" s="13">
        <v>30003</v>
      </c>
      <c r="E19" s="13">
        <v>17213</v>
      </c>
      <c r="F19" s="13">
        <v>31613</v>
      </c>
      <c r="G19" s="13">
        <v>47401</v>
      </c>
      <c r="H19" s="13">
        <v>18526</v>
      </c>
      <c r="I19" s="13">
        <v>4576</v>
      </c>
      <c r="J19" s="13">
        <v>10726</v>
      </c>
      <c r="K19" s="11">
        <f t="shared" si="4"/>
        <v>212336</v>
      </c>
    </row>
    <row r="20" spans="1:12" ht="17.25" customHeight="1">
      <c r="A20" s="16" t="s">
        <v>27</v>
      </c>
      <c r="B20" s="13">
        <v>41522</v>
      </c>
      <c r="C20" s="13">
        <v>65438</v>
      </c>
      <c r="D20" s="13">
        <v>81495</v>
      </c>
      <c r="E20" s="13">
        <v>48494</v>
      </c>
      <c r="F20" s="13">
        <v>62514</v>
      </c>
      <c r="G20" s="13">
        <v>66052</v>
      </c>
      <c r="H20" s="13">
        <v>32813</v>
      </c>
      <c r="I20" s="13">
        <v>14509</v>
      </c>
      <c r="J20" s="13">
        <v>34030</v>
      </c>
      <c r="K20" s="11">
        <f t="shared" si="4"/>
        <v>446867</v>
      </c>
    </row>
    <row r="21" spans="1:12" ht="17.25" customHeight="1">
      <c r="A21" s="12" t="s">
        <v>28</v>
      </c>
      <c r="B21" s="13">
        <v>26574</v>
      </c>
      <c r="C21" s="13">
        <v>41880</v>
      </c>
      <c r="D21" s="13">
        <v>52157</v>
      </c>
      <c r="E21" s="13">
        <v>31036</v>
      </c>
      <c r="F21" s="13">
        <v>40009</v>
      </c>
      <c r="G21" s="13">
        <v>42273</v>
      </c>
      <c r="H21" s="13">
        <v>21000</v>
      </c>
      <c r="I21" s="13">
        <v>9286</v>
      </c>
      <c r="J21" s="13">
        <v>21779</v>
      </c>
      <c r="K21" s="11">
        <f t="shared" si="4"/>
        <v>285994</v>
      </c>
      <c r="L21" s="55"/>
    </row>
    <row r="22" spans="1:12" ht="17.25" customHeight="1">
      <c r="A22" s="12" t="s">
        <v>29</v>
      </c>
      <c r="B22" s="13">
        <v>14948</v>
      </c>
      <c r="C22" s="13">
        <v>23558</v>
      </c>
      <c r="D22" s="13">
        <v>29338</v>
      </c>
      <c r="E22" s="13">
        <v>17458</v>
      </c>
      <c r="F22" s="13">
        <v>22505</v>
      </c>
      <c r="G22" s="13">
        <v>23779</v>
      </c>
      <c r="H22" s="13">
        <v>11813</v>
      </c>
      <c r="I22" s="13">
        <v>5223</v>
      </c>
      <c r="J22" s="13">
        <v>12251</v>
      </c>
      <c r="K22" s="11">
        <f t="shared" si="4"/>
        <v>160873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7106</v>
      </c>
      <c r="I23" s="11">
        <v>0</v>
      </c>
      <c r="J23" s="11">
        <v>0</v>
      </c>
      <c r="K23" s="11">
        <f t="shared" si="4"/>
        <v>7106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3.95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3.95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10055.02</v>
      </c>
      <c r="I31" s="20">
        <v>0</v>
      </c>
      <c r="J31" s="20">
        <v>0</v>
      </c>
      <c r="K31" s="24">
        <f>SUM(B31:J31)</f>
        <v>10055.02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1364853.69</v>
      </c>
      <c r="C43" s="23">
        <f t="shared" ref="C43:H43" si="8">+C44+C52</f>
        <v>2000589.92</v>
      </c>
      <c r="D43" s="23">
        <f t="shared" si="8"/>
        <v>2219687.2200000002</v>
      </c>
      <c r="E43" s="23">
        <f t="shared" si="8"/>
        <v>1290734.6499999999</v>
      </c>
      <c r="F43" s="23">
        <f t="shared" si="8"/>
        <v>1924103.3699999999</v>
      </c>
      <c r="G43" s="23">
        <f t="shared" si="8"/>
        <v>2524359.89</v>
      </c>
      <c r="H43" s="23">
        <f t="shared" si="8"/>
        <v>1274341.1100000001</v>
      </c>
      <c r="I43" s="23">
        <f>+I44+I52</f>
        <v>469046.7</v>
      </c>
      <c r="J43" s="23">
        <f>+J44+J52</f>
        <v>726819.31</v>
      </c>
      <c r="K43" s="23">
        <f>SUM(B43:J43)</f>
        <v>13794535.859999999</v>
      </c>
    </row>
    <row r="44" spans="1:11" ht="17.25" customHeight="1">
      <c r="A44" s="16" t="s">
        <v>49</v>
      </c>
      <c r="B44" s="24">
        <f>SUM(B45:B51)</f>
        <v>1350022.8</v>
      </c>
      <c r="C44" s="24">
        <f t="shared" ref="C44:H44" si="9">SUM(C45:C51)</f>
        <v>1980551.25</v>
      </c>
      <c r="D44" s="24">
        <f t="shared" si="9"/>
        <v>2199365.9900000002</v>
      </c>
      <c r="E44" s="24">
        <f t="shared" si="9"/>
        <v>1271832.7</v>
      </c>
      <c r="F44" s="24">
        <f t="shared" si="9"/>
        <v>1906154.7</v>
      </c>
      <c r="G44" s="24">
        <f t="shared" si="9"/>
        <v>2499318.56</v>
      </c>
      <c r="H44" s="24">
        <f t="shared" si="9"/>
        <v>1259736.01</v>
      </c>
      <c r="I44" s="24">
        <f>SUM(I45:I51)</f>
        <v>469046.7</v>
      </c>
      <c r="J44" s="24">
        <f>SUM(J45:J51)</f>
        <v>715216.93</v>
      </c>
      <c r="K44" s="24">
        <f t="shared" ref="K44:K52" si="10">SUM(B44:J44)</f>
        <v>13651245.639999999</v>
      </c>
    </row>
    <row r="45" spans="1:11" ht="17.25" customHeight="1">
      <c r="A45" s="36" t="s">
        <v>50</v>
      </c>
      <c r="B45" s="24">
        <f t="shared" ref="B45:H45" si="11">ROUND(B26*B7,2)</f>
        <v>1350022.8</v>
      </c>
      <c r="C45" s="24">
        <f t="shared" si="11"/>
        <v>1976158.88</v>
      </c>
      <c r="D45" s="24">
        <f t="shared" si="11"/>
        <v>2199365.9900000002</v>
      </c>
      <c r="E45" s="24">
        <f t="shared" si="11"/>
        <v>1271832.7</v>
      </c>
      <c r="F45" s="24">
        <f t="shared" si="11"/>
        <v>1906154.7</v>
      </c>
      <c r="G45" s="24">
        <f t="shared" si="11"/>
        <v>2499318.56</v>
      </c>
      <c r="H45" s="24">
        <f t="shared" si="11"/>
        <v>1249680.99</v>
      </c>
      <c r="I45" s="24">
        <f>ROUND(I26*I7,2)</f>
        <v>469046.7</v>
      </c>
      <c r="J45" s="24">
        <f>ROUND(J26*J7,2)</f>
        <v>715216.93</v>
      </c>
      <c r="K45" s="24">
        <f t="shared" si="10"/>
        <v>13636798.25</v>
      </c>
    </row>
    <row r="46" spans="1:11" ht="17.25" customHeight="1">
      <c r="A46" s="36" t="s">
        <v>51</v>
      </c>
      <c r="B46" s="20">
        <v>0</v>
      </c>
      <c r="C46" s="24">
        <f>ROUND(C27*C7,2)</f>
        <v>4392.37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4392.37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10055.02</v>
      </c>
      <c r="I49" s="33">
        <f>+I31</f>
        <v>0</v>
      </c>
      <c r="J49" s="33">
        <f>+J31</f>
        <v>0</v>
      </c>
      <c r="K49" s="24">
        <f t="shared" si="10"/>
        <v>10055.02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14830.89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14605.1</v>
      </c>
      <c r="I52" s="20">
        <v>0</v>
      </c>
      <c r="J52" s="38">
        <v>11602.38</v>
      </c>
      <c r="K52" s="38">
        <f t="shared" si="10"/>
        <v>143290.22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-427123.62</v>
      </c>
      <c r="C56" s="37">
        <f t="shared" si="12"/>
        <v>-238470.2</v>
      </c>
      <c r="D56" s="37">
        <f t="shared" si="12"/>
        <v>-277771.77</v>
      </c>
      <c r="E56" s="37">
        <f t="shared" si="12"/>
        <v>-394971.48</v>
      </c>
      <c r="F56" s="37">
        <f t="shared" si="12"/>
        <v>-456531.82</v>
      </c>
      <c r="G56" s="37">
        <f t="shared" si="12"/>
        <v>-388851.47</v>
      </c>
      <c r="H56" s="37">
        <f t="shared" si="12"/>
        <v>-188600.47</v>
      </c>
      <c r="I56" s="37">
        <f t="shared" si="12"/>
        <v>-79738.22</v>
      </c>
      <c r="J56" s="37">
        <f t="shared" si="12"/>
        <v>-70798.2</v>
      </c>
      <c r="K56" s="37">
        <f>SUM(B56:J56)</f>
        <v>-2522857.2500000009</v>
      </c>
    </row>
    <row r="57" spans="1:11" ht="18.75" customHeight="1">
      <c r="A57" s="16" t="s">
        <v>84</v>
      </c>
      <c r="B57" s="37">
        <f t="shared" ref="B57:J57" si="13">B58+B59+B60+B61+B62+B63</f>
        <v>-413014.56</v>
      </c>
      <c r="C57" s="37">
        <f t="shared" si="13"/>
        <v>-217785.47</v>
      </c>
      <c r="D57" s="37">
        <f t="shared" si="13"/>
        <v>-257318.13</v>
      </c>
      <c r="E57" s="37">
        <f t="shared" si="13"/>
        <v>-379910.18</v>
      </c>
      <c r="F57" s="37">
        <f t="shared" si="13"/>
        <v>-437492.19</v>
      </c>
      <c r="G57" s="37">
        <f t="shared" si="13"/>
        <v>-360394.44</v>
      </c>
      <c r="H57" s="37">
        <f t="shared" si="13"/>
        <v>-174678</v>
      </c>
      <c r="I57" s="37">
        <f t="shared" si="13"/>
        <v>-33054</v>
      </c>
      <c r="J57" s="37">
        <f t="shared" si="13"/>
        <v>-60708</v>
      </c>
      <c r="K57" s="37">
        <f t="shared" ref="K57:K90" si="14">SUM(B57:J57)</f>
        <v>-2334354.9699999997</v>
      </c>
    </row>
    <row r="58" spans="1:11" ht="18.75" customHeight="1">
      <c r="A58" s="12" t="s">
        <v>85</v>
      </c>
      <c r="B58" s="37">
        <f>-ROUND(B9*$D$3,2)</f>
        <v>-150561</v>
      </c>
      <c r="C58" s="37">
        <f t="shared" ref="C58:J58" si="15">-ROUND(C9*$D$3,2)</f>
        <v>-211170</v>
      </c>
      <c r="D58" s="37">
        <f t="shared" si="15"/>
        <v>-199734</v>
      </c>
      <c r="E58" s="37">
        <f t="shared" si="15"/>
        <v>-136737</v>
      </c>
      <c r="F58" s="37">
        <f t="shared" si="15"/>
        <v>-165999</v>
      </c>
      <c r="G58" s="37">
        <f t="shared" si="15"/>
        <v>-189609</v>
      </c>
      <c r="H58" s="37">
        <f t="shared" si="15"/>
        <v>-174678</v>
      </c>
      <c r="I58" s="37">
        <f t="shared" si="15"/>
        <v>-33054</v>
      </c>
      <c r="J58" s="37">
        <f t="shared" si="15"/>
        <v>-60708</v>
      </c>
      <c r="K58" s="37">
        <f t="shared" si="14"/>
        <v>-1322250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-262453.56</v>
      </c>
      <c r="C62" s="49">
        <v>-6615.47</v>
      </c>
      <c r="D62" s="49">
        <v>-57584.13</v>
      </c>
      <c r="E62" s="49">
        <v>-243173.18</v>
      </c>
      <c r="F62" s="49">
        <v>-271493.19</v>
      </c>
      <c r="G62" s="49">
        <v>-170785.44</v>
      </c>
      <c r="H62" s="20">
        <v>0</v>
      </c>
      <c r="I62" s="20">
        <v>0</v>
      </c>
      <c r="J62" s="20">
        <v>0</v>
      </c>
      <c r="K62" s="37">
        <f t="shared" si="14"/>
        <v>-1012104.97</v>
      </c>
    </row>
    <row r="63" spans="1:11" ht="18.75" customHeight="1">
      <c r="A63" s="12" t="s">
        <v>63</v>
      </c>
      <c r="B63" s="49">
        <v>0</v>
      </c>
      <c r="C63" s="49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49">
        <f>SUM(B65:B87)</f>
        <v>-14109.06</v>
      </c>
      <c r="C64" s="49">
        <f t="shared" ref="C64:J64" si="16">SUM(C65:C87)</f>
        <v>-20684.73</v>
      </c>
      <c r="D64" s="49">
        <f t="shared" si="16"/>
        <v>-20453.64</v>
      </c>
      <c r="E64" s="49">
        <f t="shared" si="16"/>
        <v>-15061.3</v>
      </c>
      <c r="F64" s="49">
        <f t="shared" si="16"/>
        <v>-19039.63</v>
      </c>
      <c r="G64" s="49">
        <f t="shared" si="16"/>
        <v>-28457.03</v>
      </c>
      <c r="H64" s="49">
        <f t="shared" si="16"/>
        <v>-13922.47</v>
      </c>
      <c r="I64" s="49">
        <f t="shared" si="16"/>
        <v>-46684.22</v>
      </c>
      <c r="J64" s="49">
        <f t="shared" si="16"/>
        <v>-10090.200000000001</v>
      </c>
      <c r="K64" s="37">
        <f t="shared" si="14"/>
        <v>-188502.28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-40000</v>
      </c>
      <c r="J68" s="20">
        <v>0</v>
      </c>
      <c r="K68" s="50">
        <f t="shared" si="14"/>
        <v>-40000</v>
      </c>
    </row>
    <row r="69" spans="1:11" ht="18.75" customHeight="1">
      <c r="A69" s="36" t="s">
        <v>68</v>
      </c>
      <c r="B69" s="37">
        <v>-14109.06</v>
      </c>
      <c r="C69" s="37">
        <v>-20481.82</v>
      </c>
      <c r="D69" s="37">
        <v>-19362.28</v>
      </c>
      <c r="E69" s="37">
        <v>-13578</v>
      </c>
      <c r="F69" s="37">
        <v>-18658.98</v>
      </c>
      <c r="G69" s="37">
        <v>-28433.42</v>
      </c>
      <c r="H69" s="37">
        <v>-13922.47</v>
      </c>
      <c r="I69" s="37">
        <v>-4894.3900000000003</v>
      </c>
      <c r="J69" s="37">
        <v>-10090.200000000001</v>
      </c>
      <c r="K69" s="50">
        <f t="shared" si="14"/>
        <v>-143530.62000000002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103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101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4"/>
        <v>0</v>
      </c>
    </row>
    <row r="89" spans="1:12" ht="18.75" customHeight="1">
      <c r="A89" s="16" t="s">
        <v>97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4"/>
        <v>0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937730.07</v>
      </c>
      <c r="C91" s="25">
        <f t="shared" si="17"/>
        <v>1762119.72</v>
      </c>
      <c r="D91" s="25">
        <f t="shared" si="17"/>
        <v>1941915.4500000004</v>
      </c>
      <c r="E91" s="25">
        <f t="shared" si="17"/>
        <v>895763.16999999993</v>
      </c>
      <c r="F91" s="25">
        <f t="shared" si="17"/>
        <v>1467571.55</v>
      </c>
      <c r="G91" s="25">
        <f t="shared" si="17"/>
        <v>2135508.4200000004</v>
      </c>
      <c r="H91" s="25">
        <f t="shared" si="17"/>
        <v>1085740.6400000001</v>
      </c>
      <c r="I91" s="25">
        <f>+I92+I93</f>
        <v>389308.48</v>
      </c>
      <c r="J91" s="25">
        <f>+J92+J93</f>
        <v>656021.1100000001</v>
      </c>
      <c r="K91" s="50">
        <f>SUM(B91:J91)</f>
        <v>11271678.610000001</v>
      </c>
      <c r="L91" s="57"/>
    </row>
    <row r="92" spans="1:12" ht="18.75" customHeight="1">
      <c r="A92" s="16" t="s">
        <v>92</v>
      </c>
      <c r="B92" s="25">
        <f t="shared" ref="B92:H92" si="18">+B44+B57+B64+B88</f>
        <v>922899.17999999993</v>
      </c>
      <c r="C92" s="25">
        <f t="shared" si="18"/>
        <v>1742081.05</v>
      </c>
      <c r="D92" s="25">
        <f t="shared" si="18"/>
        <v>1921594.2200000004</v>
      </c>
      <c r="E92" s="25">
        <f t="shared" si="18"/>
        <v>876861.22</v>
      </c>
      <c r="F92" s="25">
        <f t="shared" si="18"/>
        <v>1449622.8800000001</v>
      </c>
      <c r="G92" s="25">
        <f t="shared" si="18"/>
        <v>2110467.0900000003</v>
      </c>
      <c r="H92" s="25">
        <f t="shared" si="18"/>
        <v>1071135.54</v>
      </c>
      <c r="I92" s="25">
        <f>+I44+I57+I64+I88</f>
        <v>389308.48</v>
      </c>
      <c r="J92" s="25">
        <f>+J44+J57+J64+J88</f>
        <v>644418.7300000001</v>
      </c>
      <c r="K92" s="50">
        <f>SUM(B92:J92)</f>
        <v>11128388.390000001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14830.89</v>
      </c>
      <c r="C93" s="25">
        <f t="shared" si="19"/>
        <v>20038.669999999998</v>
      </c>
      <c r="D93" s="25">
        <f t="shared" si="19"/>
        <v>20321.23</v>
      </c>
      <c r="E93" s="25">
        <f t="shared" si="19"/>
        <v>18901.95</v>
      </c>
      <c r="F93" s="25">
        <f t="shared" si="19"/>
        <v>17948.669999999998</v>
      </c>
      <c r="G93" s="25">
        <f t="shared" si="19"/>
        <v>25041.33</v>
      </c>
      <c r="H93" s="25">
        <f t="shared" si="19"/>
        <v>14605.1</v>
      </c>
      <c r="I93" s="20">
        <f>IF(+I52+I89+I94&lt;0,0,(I52+I89+I94))</f>
        <v>0</v>
      </c>
      <c r="J93" s="25">
        <f>IF(+J52+J89+J94&lt;0,0,(J52+J89+J94))</f>
        <v>11602.38</v>
      </c>
      <c r="K93" s="50">
        <f>SUM(B93:J93)</f>
        <v>143290.22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11271678.619999997</v>
      </c>
    </row>
    <row r="100" spans="1:11" ht="18.75" customHeight="1">
      <c r="A100" s="27" t="s">
        <v>80</v>
      </c>
      <c r="B100" s="28">
        <v>119079.86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119079.86</v>
      </c>
    </row>
    <row r="101" spans="1:11" ht="18.75" customHeight="1">
      <c r="A101" s="27" t="s">
        <v>81</v>
      </c>
      <c r="B101" s="28">
        <v>818650.21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818650.21</v>
      </c>
    </row>
    <row r="102" spans="1:11" ht="18.75" customHeight="1">
      <c r="A102" s="27" t="s">
        <v>82</v>
      </c>
      <c r="B102" s="42">
        <v>0</v>
      </c>
      <c r="C102" s="28">
        <f>+C91</f>
        <v>1762119.72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1762119.72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1941915.4500000004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1941915.4500000004</v>
      </c>
    </row>
    <row r="104" spans="1:11" ht="18.75" customHeight="1">
      <c r="A104" s="27" t="s">
        <v>104</v>
      </c>
      <c r="B104" s="42">
        <v>0</v>
      </c>
      <c r="C104" s="42">
        <v>0</v>
      </c>
      <c r="D104" s="42">
        <v>0</v>
      </c>
      <c r="E104" s="28">
        <f>+E91</f>
        <v>895763.16999999993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895763.16999999993</v>
      </c>
    </row>
    <row r="105" spans="1:11" ht="18.75" customHeight="1">
      <c r="A105" s="27" t="s">
        <v>105</v>
      </c>
      <c r="B105" s="42">
        <v>0</v>
      </c>
      <c r="C105" s="42">
        <v>0</v>
      </c>
      <c r="D105" s="42">
        <v>0</v>
      </c>
      <c r="E105" s="42">
        <v>0</v>
      </c>
      <c r="F105" s="28">
        <v>204004.16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204004.16</v>
      </c>
    </row>
    <row r="106" spans="1:11" ht="18.75" customHeight="1">
      <c r="A106" s="27" t="s">
        <v>106</v>
      </c>
      <c r="B106" s="42">
        <v>0</v>
      </c>
      <c r="C106" s="42">
        <v>0</v>
      </c>
      <c r="D106" s="42">
        <v>0</v>
      </c>
      <c r="E106" s="42">
        <v>0</v>
      </c>
      <c r="F106" s="28">
        <v>284648.8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284648.8</v>
      </c>
    </row>
    <row r="107" spans="1:11" ht="18.75" customHeight="1">
      <c r="A107" s="27" t="s">
        <v>107</v>
      </c>
      <c r="B107" s="42">
        <v>0</v>
      </c>
      <c r="C107" s="42">
        <v>0</v>
      </c>
      <c r="D107" s="42">
        <v>0</v>
      </c>
      <c r="E107" s="42">
        <v>0</v>
      </c>
      <c r="F107" s="28">
        <v>427863.63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427863.63</v>
      </c>
    </row>
    <row r="108" spans="1:11" ht="18.75" customHeight="1">
      <c r="A108" s="27" t="s">
        <v>108</v>
      </c>
      <c r="B108" s="42">
        <v>0</v>
      </c>
      <c r="C108" s="42">
        <v>0</v>
      </c>
      <c r="D108" s="42">
        <v>0</v>
      </c>
      <c r="E108" s="42">
        <v>0</v>
      </c>
      <c r="F108" s="28">
        <v>551054.96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0"/>
        <v>551054.96</v>
      </c>
    </row>
    <row r="109" spans="1:11" ht="18.75" customHeight="1">
      <c r="A109" s="27" t="s">
        <v>109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640223.22</v>
      </c>
      <c r="H109" s="42">
        <v>0</v>
      </c>
      <c r="I109" s="42">
        <v>0</v>
      </c>
      <c r="J109" s="42">
        <v>0</v>
      </c>
      <c r="K109" s="43">
        <f t="shared" si="20"/>
        <v>640223.22</v>
      </c>
    </row>
    <row r="110" spans="1:11" ht="18.75" customHeight="1">
      <c r="A110" s="27" t="s">
        <v>110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50017.85</v>
      </c>
      <c r="H110" s="42">
        <v>0</v>
      </c>
      <c r="I110" s="42">
        <v>0</v>
      </c>
      <c r="J110" s="42">
        <v>0</v>
      </c>
      <c r="K110" s="43">
        <f t="shared" si="20"/>
        <v>50017.85</v>
      </c>
    </row>
    <row r="111" spans="1:11" ht="18.75" customHeight="1">
      <c r="A111" s="27" t="s">
        <v>111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344407.79</v>
      </c>
      <c r="H111" s="42">
        <v>0</v>
      </c>
      <c r="I111" s="42">
        <v>0</v>
      </c>
      <c r="J111" s="42">
        <v>0</v>
      </c>
      <c r="K111" s="43">
        <f t="shared" si="20"/>
        <v>344407.79</v>
      </c>
    </row>
    <row r="112" spans="1:11" ht="18.75" customHeight="1">
      <c r="A112" s="27" t="s">
        <v>112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305204.58</v>
      </c>
      <c r="H112" s="42">
        <v>0</v>
      </c>
      <c r="I112" s="42">
        <v>0</v>
      </c>
      <c r="J112" s="42">
        <v>0</v>
      </c>
      <c r="K112" s="43">
        <f t="shared" si="20"/>
        <v>305204.58</v>
      </c>
    </row>
    <row r="113" spans="1:11" ht="18.75" customHeight="1">
      <c r="A113" s="27" t="s">
        <v>113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795655</v>
      </c>
      <c r="H113" s="42">
        <v>0</v>
      </c>
      <c r="I113" s="42">
        <v>0</v>
      </c>
      <c r="J113" s="42">
        <v>0</v>
      </c>
      <c r="K113" s="43">
        <f t="shared" si="20"/>
        <v>795655</v>
      </c>
    </row>
    <row r="114" spans="1:11" ht="18.75" customHeight="1">
      <c r="A114" s="27" t="s">
        <v>114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387703.35</v>
      </c>
      <c r="I114" s="42">
        <v>0</v>
      </c>
      <c r="J114" s="42">
        <v>0</v>
      </c>
      <c r="K114" s="43">
        <f t="shared" si="20"/>
        <v>387703.35</v>
      </c>
    </row>
    <row r="115" spans="1:11" ht="18.75" customHeight="1">
      <c r="A115" s="27" t="s">
        <v>115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698037.28</v>
      </c>
      <c r="I115" s="42">
        <v>0</v>
      </c>
      <c r="J115" s="42">
        <v>0</v>
      </c>
      <c r="K115" s="43">
        <f t="shared" si="20"/>
        <v>698037.28</v>
      </c>
    </row>
    <row r="116" spans="1:11" ht="18.75" customHeight="1">
      <c r="A116" s="27" t="s">
        <v>116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389308.48</v>
      </c>
      <c r="J116" s="42">
        <v>0</v>
      </c>
      <c r="K116" s="43">
        <f t="shared" si="20"/>
        <v>389308.48</v>
      </c>
    </row>
    <row r="117" spans="1:11" ht="18.75" customHeight="1">
      <c r="A117" s="29" t="s">
        <v>117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656021.11</v>
      </c>
      <c r="K117" s="46">
        <f t="shared" si="20"/>
        <v>656021.11</v>
      </c>
    </row>
    <row r="118" spans="1:11" ht="18.75" customHeight="1">
      <c r="A118" s="41"/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/>
    </row>
    <row r="119" spans="1:11" ht="18.75" customHeight="1">
      <c r="A119" s="41"/>
    </row>
    <row r="120" spans="1:11" ht="18.75" customHeight="1">
      <c r="A120" s="41"/>
    </row>
    <row r="121" spans="1:11" ht="18.75" customHeight="1">
      <c r="A121" s="41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2013-12-16T18:52:26Z</dcterms:modified>
</cp:coreProperties>
</file>