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I58"/>
  <c r="I57" s="1"/>
  <c r="J58"/>
  <c r="J57" s="1"/>
  <c r="K59"/>
  <c r="C64"/>
  <c r="D64"/>
  <c r="E64"/>
  <c r="F64"/>
  <c r="G64"/>
  <c r="H64"/>
  <c r="I64"/>
  <c r="J64"/>
  <c r="K64" s="1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I56" l="1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J56"/>
  <c r="K58"/>
  <c r="F56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J92"/>
  <c r="J91" s="1"/>
  <c r="H43"/>
  <c r="F43"/>
  <c r="F92"/>
  <c r="F91" s="1"/>
  <c r="D43"/>
  <c r="D92"/>
  <c r="D91" s="1"/>
  <c r="D103" s="1"/>
  <c r="K103" s="1"/>
  <c r="K8"/>
  <c r="K7" s="1"/>
  <c r="B7"/>
  <c r="B45" s="1"/>
  <c r="B56"/>
  <c r="I92"/>
  <c r="I91" s="1"/>
  <c r="I43"/>
  <c r="G92"/>
  <c r="G91" s="1"/>
  <c r="G43"/>
  <c r="E92"/>
  <c r="E91" s="1"/>
  <c r="E104" s="1"/>
  <c r="K104" s="1"/>
  <c r="E43"/>
  <c r="C46"/>
  <c r="K46" s="1"/>
  <c r="C45"/>
  <c r="H57"/>
  <c r="H56" s="1"/>
  <c r="C44" l="1"/>
  <c r="C43" s="1"/>
  <c r="K57"/>
  <c r="C92"/>
  <c r="C91" s="1"/>
  <c r="C102" s="1"/>
  <c r="K102" s="1"/>
  <c r="K99" s="1"/>
  <c r="B44"/>
  <c r="K45"/>
  <c r="K56"/>
  <c r="H92"/>
  <c r="H91" s="1"/>
  <c r="B43" l="1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<sst xmlns="http://schemas.openxmlformats.org/spreadsheetml/2006/main" count="122" uniqueCount="122">
  <si>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</si>
  <si>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</si>
  <si>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</si>
  <si>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</si>
  <si>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</si>
  <si>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</si>
  <si>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</si>
  <si>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</si>
  <si>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</si>
  <si>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</si>
  <si>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</si>
  <si>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</si>
  <si>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</si>
  <si>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</si>
  <si>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</si>
  <si>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</si>
  <si>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</si>
  <si>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</si>
  <si>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</si>
  <si>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</si>
  <si>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</si>
  <si>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</si>
  <si>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</si>
  <si>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</si>
  <si>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</si>
  <si>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</si>
  <si>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</si>
  <si>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</si>
  <si>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</si>
  <si>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</si>
  <si>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</si>
  <si>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</si>
  <si>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</si>
  <si>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</si>
  <si>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</si>
  <si>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</si>
  <si>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</si>
  <si>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</si>
  <si>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</si>
  <si>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</si>
  <si>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</si>
  <si>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</si>
  <si>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</si>
  <si>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</si>
  <si>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</si>
  <si>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</si>
  <si>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</si>
  <si>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</si>
  <si>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</si>
  <si>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</si>
  <si>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</si>
  <si>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</si>
  <si>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</si>
  <si>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</si>
  <si>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</si>
  <si>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</si>
  <si>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</si>
  <si>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</si>
  <si>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</si>
  <si>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</si>
  <si>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</si>
  <si>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</si>
  <si>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</si>
  <si>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</si>
  <si>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</si>
  <si>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</si>
  <si>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</si>
  <si>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</si>
  <si>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</si>
  <si>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</si>
  <si>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</si>
  <si>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</si>
  <si>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</si>
  <si>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</si>
  <si>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</si>
  <si>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</si>
  <si>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</si>
  <si>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</si>
  <si>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</si>
  <si>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</si>
  <si>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</si>
  <si>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</si>
  <si>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</si>
  <si>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</si>
  <si>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</si>
  <si>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</si>
  <si>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</si>
  <si>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</si>
  <si>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</si>
  <si>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</si>
  <si>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</si>
  <si>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</si>
  <si>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</si>
  <si>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</si>
  <si>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</si>
  <si>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</si>
  <si>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</si>
  <si>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</si>
  <si>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</si>
  <si>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</si>
  <si>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</si>
  <si>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</si>
  <si>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</si>
  <si>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</si>
  <si>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</si>
  <si>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</si>
  <si>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</si>
  <si>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</si>
  <si>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</si>
  <si>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</si>
  <si>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</si>
  <si>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</si>
  <si>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</si>
  <si>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</si>
  <si>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</si>
  <si>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</si>
  <si>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</si>
  <si>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</si>
  <si>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</si>
  <si>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</si>
  <si>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</si>
  <si>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07/12/13 - VENCIMENTO 13/12/13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</si>
</sst>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377058</v>
      </c>
      <c r="C7" s="9">
        <f t="shared" si="0"/>
        <v>481149</v>
      </c>
      <c r="D7" s="9">
        <f t="shared" si="0"/>
        <v>569917</v>
      </c>
      <c r="E7" s="9">
        <f t="shared" si="0"/>
        <v>316869</v>
      </c>
      <c r="F7" s="9">
        <f t="shared" si="0"/>
        <v>499542</v>
      </c>
      <c r="G7" s="9">
        <f t="shared" si="0"/>
        <v>741765</v>
      </c>
      <c r="H7" s="9">
        <f t="shared" si="0"/>
        <v>300016</v>
      </c>
      <c r="I7" s="9">
        <f t="shared" si="0"/>
        <v>71570</v>
      </c>
      <c r="J7" s="9">
        <f t="shared" si="0"/>
        <v>186382</v>
      </c>
      <c r="K7" s="9">
        <f t="shared" si="0"/>
        <v>3544268</v>
      </c>
      <c r="L7" s="55"/>
    </row>
    <row r="8" spans="1:13" ht="17.25" customHeight="1">
      <c r="A8" s="10" t="s">
        <v>31</v>
      </c>
      <c r="B8" s="11">
        <f>B9+B12</f>
        <v>227172</v>
      </c>
      <c r="C8" s="11">
        <f t="shared" ref="C8:J8" si="1">C9+C12</f>
        <v>302404</v>
      </c>
      <c r="D8" s="11">
        <f t="shared" si="1"/>
        <v>339633</v>
      </c>
      <c r="E8" s="11">
        <f t="shared" si="1"/>
        <v>192287</v>
      </c>
      <c r="F8" s="11">
        <f t="shared" si="1"/>
        <v>280861</v>
      </c>
      <c r="G8" s="11">
        <f t="shared" si="1"/>
        <v>404665</v>
      </c>
      <c r="H8" s="11">
        <f t="shared" si="1"/>
        <v>189886</v>
      </c>
      <c r="I8" s="11">
        <f t="shared" si="1"/>
        <v>40089</v>
      </c>
      <c r="J8" s="11">
        <f t="shared" si="1"/>
        <v>108300</v>
      </c>
      <c r="K8" s="11">
        <f>SUM(B8:J8)</f>
        <v>2085297</v>
      </c>
    </row>
    <row r="9" spans="1:13" ht="17.25" customHeight="1">
      <c r="A9" s="15" t="s">
        <v>17</v>
      </c>
      <c r="B9" s="13">
        <f>+B10+B11</f>
        <v>44406</v>
      </c>
      <c r="C9" s="13">
        <f t="shared" ref="C9:J9" si="2">+C10+C11</f>
        <v>63632</v>
      </c>
      <c r="D9" s="13">
        <f t="shared" si="2"/>
        <v>67833</v>
      </c>
      <c r="E9" s="13">
        <f t="shared" si="2"/>
        <v>37852</v>
      </c>
      <c r="F9" s="13">
        <f t="shared" si="2"/>
        <v>45753</v>
      </c>
      <c r="G9" s="13">
        <f t="shared" si="2"/>
        <v>50963</v>
      </c>
      <c r="H9" s="13">
        <f t="shared" si="2"/>
        <v>41843</v>
      </c>
      <c r="I9" s="13">
        <f t="shared" si="2"/>
        <v>9686</v>
      </c>
      <c r="J9" s="13">
        <f t="shared" si="2"/>
        <v>18855</v>
      </c>
      <c r="K9" s="11">
        <f>SUM(B9:J9)</f>
        <v>380823</v>
      </c>
    </row>
    <row r="10" spans="1:13" ht="17.25" customHeight="1">
      <c r="A10" s="31" t="s">
        <v>18</v>
      </c>
      <c r="B10" s="13">
        <v>44406</v>
      </c>
      <c r="C10" s="13">
        <v>63632</v>
      </c>
      <c r="D10" s="13">
        <v>67833</v>
      </c>
      <c r="E10" s="13">
        <v>37852</v>
      </c>
      <c r="F10" s="13">
        <v>45753</v>
      </c>
      <c r="G10" s="13">
        <v>50963</v>
      </c>
      <c r="H10" s="13">
        <v>41843</v>
      </c>
      <c r="I10" s="13">
        <v>9686</v>
      </c>
      <c r="J10" s="13">
        <v>18855</v>
      </c>
      <c r="K10" s="11">
        <f>SUM(B10:J10)</f>
        <v>380823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182766</v>
      </c>
      <c r="C12" s="17">
        <f t="shared" si="3"/>
        <v>238772</v>
      </c>
      <c r="D12" s="17">
        <f t="shared" si="3"/>
        <v>271800</v>
      </c>
      <c r="E12" s="17">
        <f t="shared" si="3"/>
        <v>154435</v>
      </c>
      <c r="F12" s="17">
        <f t="shared" si="3"/>
        <v>235108</v>
      </c>
      <c r="G12" s="17">
        <f t="shared" si="3"/>
        <v>353702</v>
      </c>
      <c r="H12" s="17">
        <f t="shared" si="3"/>
        <v>148043</v>
      </c>
      <c r="I12" s="17">
        <f t="shared" si="3"/>
        <v>30403</v>
      </c>
      <c r="J12" s="17">
        <f t="shared" si="3"/>
        <v>89445</v>
      </c>
      <c r="K12" s="11">
        <f t="shared" ref="K12:K23" si="4">SUM(B12:J12)</f>
        <v>1704474</v>
      </c>
    </row>
    <row r="13" spans="1:13" ht="17.25" customHeight="1">
      <c r="A13" s="14" t="s">
        <v>20</v>
      </c>
      <c r="B13" s="13">
        <v>79663</v>
      </c>
      <c r="C13" s="13">
        <v>112518</v>
      </c>
      <c r="D13" s="13">
        <v>132456</v>
      </c>
      <c r="E13" s="13">
        <v>74146</v>
      </c>
      <c r="F13" s="13">
        <v>107307</v>
      </c>
      <c r="G13" s="13">
        <v>156521</v>
      </c>
      <c r="H13" s="13">
        <v>64514</v>
      </c>
      <c r="I13" s="13">
        <v>15920</v>
      </c>
      <c r="J13" s="13">
        <v>43089</v>
      </c>
      <c r="K13" s="11">
        <f t="shared" si="4"/>
        <v>786134</v>
      </c>
      <c r="L13" s="55"/>
      <c r="M13" s="56"/>
    </row>
    <row r="14" spans="1:13" ht="17.25" customHeight="1">
      <c r="A14" s="14" t="s">
        <v>21</v>
      </c>
      <c r="B14" s="13">
        <v>79683</v>
      </c>
      <c r="C14" s="13">
        <v>94005</v>
      </c>
      <c r="D14" s="13">
        <v>106179</v>
      </c>
      <c r="E14" s="13">
        <v>62425</v>
      </c>
      <c r="F14" s="13">
        <v>99311</v>
      </c>
      <c r="G14" s="13">
        <v>161912</v>
      </c>
      <c r="H14" s="13">
        <v>65678</v>
      </c>
      <c r="I14" s="13">
        <v>10526</v>
      </c>
      <c r="J14" s="13">
        <v>35353</v>
      </c>
      <c r="K14" s="11">
        <f t="shared" si="4"/>
        <v>715072</v>
      </c>
      <c r="L14" s="55"/>
    </row>
    <row r="15" spans="1:13" ht="17.25" customHeight="1">
      <c r="A15" s="14" t="s">
        <v>22</v>
      </c>
      <c r="B15" s="13">
        <v>23420</v>
      </c>
      <c r="C15" s="13">
        <v>32249</v>
      </c>
      <c r="D15" s="13">
        <v>33165</v>
      </c>
      <c r="E15" s="13">
        <v>17864</v>
      </c>
      <c r="F15" s="13">
        <v>28490</v>
      </c>
      <c r="G15" s="13">
        <v>35269</v>
      </c>
      <c r="H15" s="13">
        <v>17851</v>
      </c>
      <c r="I15" s="13">
        <v>3957</v>
      </c>
      <c r="J15" s="13">
        <v>11003</v>
      </c>
      <c r="K15" s="11">
        <f t="shared" si="4"/>
        <v>203268</v>
      </c>
    </row>
    <row r="16" spans="1:13" ht="17.25" customHeight="1">
      <c r="A16" s="16" t="s">
        <v>23</v>
      </c>
      <c r="B16" s="11">
        <f>+B17+B18+B19</f>
        <v>122591</v>
      </c>
      <c r="C16" s="11">
        <f t="shared" ref="C16:J16" si="5">+C17+C18+C19</f>
        <v>139316</v>
      </c>
      <c r="D16" s="11">
        <f t="shared" si="5"/>
        <v>177225</v>
      </c>
      <c r="E16" s="11">
        <f t="shared" si="5"/>
        <v>97571</v>
      </c>
      <c r="F16" s="11">
        <f t="shared" si="5"/>
        <v>181846</v>
      </c>
      <c r="G16" s="11">
        <f t="shared" si="5"/>
        <v>299734</v>
      </c>
      <c r="H16" s="11">
        <f t="shared" si="5"/>
        <v>90437</v>
      </c>
      <c r="I16" s="11">
        <f t="shared" si="5"/>
        <v>23181</v>
      </c>
      <c r="J16" s="11">
        <f t="shared" si="5"/>
        <v>56861</v>
      </c>
      <c r="K16" s="11">
        <f t="shared" si="4"/>
        <v>1188762</v>
      </c>
    </row>
    <row r="17" spans="1:12" ht="17.25" customHeight="1">
      <c r="A17" s="12" t="s">
        <v>24</v>
      </c>
      <c r="B17" s="13">
        <v>59412</v>
      </c>
      <c r="C17" s="13">
        <v>74952</v>
      </c>
      <c r="D17" s="13">
        <v>97415</v>
      </c>
      <c r="E17" s="13">
        <v>52987</v>
      </c>
      <c r="F17" s="13">
        <v>91697</v>
      </c>
      <c r="G17" s="13">
        <v>142146</v>
      </c>
      <c r="H17" s="13">
        <v>45680</v>
      </c>
      <c r="I17" s="13">
        <v>13483</v>
      </c>
      <c r="J17" s="13">
        <v>29903</v>
      </c>
      <c r="K17" s="11">
        <f t="shared" si="4"/>
        <v>607675</v>
      </c>
      <c r="L17" s="55"/>
    </row>
    <row r="18" spans="1:12" ht="17.25" customHeight="1">
      <c r="A18" s="12" t="s">
        <v>25</v>
      </c>
      <c r="B18" s="13">
        <v>49097</v>
      </c>
      <c r="C18" s="13">
        <v>48490</v>
      </c>
      <c r="D18" s="13">
        <v>61204</v>
      </c>
      <c r="E18" s="13">
        <v>34968</v>
      </c>
      <c r="F18" s="13">
        <v>70780</v>
      </c>
      <c r="G18" s="13">
        <v>130861</v>
      </c>
      <c r="H18" s="13">
        <v>35850</v>
      </c>
      <c r="I18" s="13">
        <v>7287</v>
      </c>
      <c r="J18" s="13">
        <v>20591</v>
      </c>
      <c r="K18" s="11">
        <f t="shared" si="4"/>
        <v>459128</v>
      </c>
      <c r="L18" s="55"/>
    </row>
    <row r="19" spans="1:12" ht="17.25" customHeight="1">
      <c r="A19" s="12" t="s">
        <v>26</v>
      </c>
      <c r="B19" s="13">
        <v>14082</v>
      </c>
      <c r="C19" s="13">
        <v>15874</v>
      </c>
      <c r="D19" s="13">
        <v>18606</v>
      </c>
      <c r="E19" s="13">
        <v>9616</v>
      </c>
      <c r="F19" s="13">
        <v>19369</v>
      </c>
      <c r="G19" s="13">
        <v>26727</v>
      </c>
      <c r="H19" s="13">
        <v>8907</v>
      </c>
      <c r="I19" s="13">
        <v>2411</v>
      </c>
      <c r="J19" s="13">
        <v>6367</v>
      </c>
      <c r="K19" s="11">
        <f t="shared" si="4"/>
        <v>121959</v>
      </c>
    </row>
    <row r="20" spans="1:12" ht="17.25" customHeight="1">
      <c r="A20" s="16" t="s">
        <v>27</v>
      </c>
      <c r="B20" s="13">
        <v>27295</v>
      </c>
      <c r="C20" s="13">
        <v>39429</v>
      </c>
      <c r="D20" s="13">
        <v>53059</v>
      </c>
      <c r="E20" s="13">
        <v>27011</v>
      </c>
      <c r="F20" s="13">
        <v>36835</v>
      </c>
      <c r="G20" s="13">
        <v>37366</v>
      </c>
      <c r="H20" s="13">
        <v>17367</v>
      </c>
      <c r="I20" s="13">
        <v>8300</v>
      </c>
      <c r="J20" s="13">
        <v>21221</v>
      </c>
      <c r="K20" s="11">
        <f t="shared" si="4"/>
        <v>267883</v>
      </c>
    </row>
    <row r="21" spans="1:12" ht="17.25" customHeight="1">
      <c r="A21" s="12" t="s">
        <v>28</v>
      </c>
      <c r="B21" s="13">
        <v>17469</v>
      </c>
      <c r="C21" s="13">
        <v>25235</v>
      </c>
      <c r="D21" s="13">
        <v>33958</v>
      </c>
      <c r="E21" s="13">
        <v>17287</v>
      </c>
      <c r="F21" s="13">
        <v>23574</v>
      </c>
      <c r="G21" s="13">
        <v>23914</v>
      </c>
      <c r="H21" s="13">
        <v>11115</v>
      </c>
      <c r="I21" s="13">
        <v>5312</v>
      </c>
      <c r="J21" s="13">
        <v>13581</v>
      </c>
      <c r="K21" s="11">
        <f t="shared" si="4"/>
        <v>171445</v>
      </c>
      <c r="L21" s="55"/>
    </row>
    <row r="22" spans="1:12" ht="17.25" customHeight="1">
      <c r="A22" s="12" t="s">
        <v>29</v>
      </c>
      <c r="B22" s="13">
        <v>9826</v>
      </c>
      <c r="C22" s="13">
        <v>14194</v>
      </c>
      <c r="D22" s="13">
        <v>19101</v>
      </c>
      <c r="E22" s="13">
        <v>9724</v>
      </c>
      <c r="F22" s="13">
        <v>13261</v>
      </c>
      <c r="G22" s="13">
        <v>13452</v>
      </c>
      <c r="H22" s="13">
        <v>6252</v>
      </c>
      <c r="I22" s="13">
        <v>2988</v>
      </c>
      <c r="J22" s="13">
        <v>7640</v>
      </c>
      <c r="K22" s="11">
        <f t="shared" si="4"/>
        <v>96438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2326</v>
      </c>
      <c r="I23" s="11">
        <v>0</v>
      </c>
      <c r="J23" s="11">
        <v>0</v>
      </c>
      <c r="K23" s="11">
        <f t="shared" si="4"/>
        <v>2326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20875.98</v>
      </c>
      <c r="I31" s="20">
        <v>0</v>
      </c>
      <c r="J31" s="20">
        <v>0</v>
      </c>
      <c r="K31" s="24">
        <f>SUM(B31:J31)</f>
        <v>20875.98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871091.9</v>
      </c>
      <c r="C43" s="23">
        <f t="shared" ref="C43:H43" si="8">+C44+C52</f>
        <v>1266284.01</v>
      </c>
      <c r="D43" s="23">
        <f t="shared" si="8"/>
        <v>1574769.85</v>
      </c>
      <c r="E43" s="23">
        <f t="shared" si="8"/>
        <v>759646.61</v>
      </c>
      <c r="F43" s="23">
        <f t="shared" si="8"/>
        <v>1220645.99</v>
      </c>
      <c r="G43" s="23">
        <f t="shared" si="8"/>
        <v>1561310.82</v>
      </c>
      <c r="H43" s="23">
        <f t="shared" si="8"/>
        <v>713311.14999999991</v>
      </c>
      <c r="I43" s="23">
        <f>+I44+I52</f>
        <v>282701.5</v>
      </c>
      <c r="J43" s="23">
        <f>+J44+J52</f>
        <v>477464.19</v>
      </c>
      <c r="K43" s="23">
        <f>SUM(B43:J43)</f>
        <v>8727226.0199999996</v>
      </c>
    </row>
    <row r="44" spans="1:11" ht="17.25" customHeight="1">
      <c r="A44" s="16" t="s">
        <v>49</v>
      </c>
      <c r="B44" s="24">
        <f>SUM(B45:B51)</f>
        <v>856261.01</v>
      </c>
      <c r="C44" s="24">
        <f t="shared" ref="C44:H44" si="9">SUM(C45:C51)</f>
        <v>1246245.3400000001</v>
      </c>
      <c r="D44" s="24">
        <f t="shared" si="9"/>
        <v>1554448.62</v>
      </c>
      <c r="E44" s="24">
        <f t="shared" si="9"/>
        <v>740744.66</v>
      </c>
      <c r="F44" s="24">
        <f t="shared" si="9"/>
        <v>1202697.32</v>
      </c>
      <c r="G44" s="24">
        <f t="shared" si="9"/>
        <v>1536269.49</v>
      </c>
      <c r="H44" s="24">
        <f t="shared" si="9"/>
        <v>700052.2</v>
      </c>
      <c r="I44" s="24">
        <f>SUM(I45:I51)</f>
        <v>282701.5</v>
      </c>
      <c r="J44" s="24">
        <f>SUM(J45:J51)</f>
        <v>465861.81</v>
      </c>
      <c r="K44" s="24">
        <f t="shared" ref="K44:K52" si="10">SUM(B44:J44)</f>
        <v>8585281.9500000011</v>
      </c>
    </row>
    <row r="45" spans="1:11" ht="17.25" customHeight="1">
      <c r="A45" s="36" t="s">
        <v>50</v>
      </c>
      <c r="B45" s="24">
        <f t="shared" ref="B45:H45" si="11">ROUND(B26*B7,2)</f>
        <v>856261.01</v>
      </c>
      <c r="C45" s="24">
        <f t="shared" si="11"/>
        <v>1243481.48</v>
      </c>
      <c r="D45" s="24">
        <f t="shared" si="11"/>
        <v>1554448.62</v>
      </c>
      <c r="E45" s="24">
        <f t="shared" si="11"/>
        <v>740744.66</v>
      </c>
      <c r="F45" s="24">
        <f t="shared" si="11"/>
        <v>1202697.32</v>
      </c>
      <c r="G45" s="24">
        <f t="shared" si="11"/>
        <v>1536269.49</v>
      </c>
      <c r="H45" s="24">
        <f t="shared" si="11"/>
        <v>679176.22</v>
      </c>
      <c r="I45" s="24">
        <f>ROUND(I26*I7,2)</f>
        <v>282701.5</v>
      </c>
      <c r="J45" s="24">
        <f>ROUND(J26*J7,2)</f>
        <v>465861.81</v>
      </c>
      <c r="K45" s="24">
        <f t="shared" si="10"/>
        <v>8561642.1100000013</v>
      </c>
    </row>
    <row r="46" spans="1:11" ht="17.25" customHeight="1">
      <c r="A46" s="36" t="s">
        <v>51</v>
      </c>
      <c r="B46" s="20">
        <v>0</v>
      </c>
      <c r="C46" s="24">
        <f>ROUND(C27*C7,2)</f>
        <v>2763.86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2763.86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20875.98</v>
      </c>
      <c r="I49" s="33">
        <f>+I31</f>
        <v>0</v>
      </c>
      <c r="J49" s="33">
        <f>+J31</f>
        <v>0</v>
      </c>
      <c r="K49" s="24">
        <f t="shared" si="10"/>
        <v>20875.98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13258.95</v>
      </c>
      <c r="I52" s="20">
        <v>0</v>
      </c>
      <c r="J52" s="38">
        <v>11602.38</v>
      </c>
      <c r="K52" s="38">
        <f t="shared" si="10"/>
        <v>141944.06999999998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-133218</v>
      </c>
      <c r="C56" s="37">
        <f t="shared" si="12"/>
        <v>-191098.91</v>
      </c>
      <c r="D56" s="37">
        <f t="shared" si="12"/>
        <v>-204590.36</v>
      </c>
      <c r="E56" s="37">
        <f t="shared" si="12"/>
        <v>-115039.3</v>
      </c>
      <c r="F56" s="37">
        <f t="shared" si="12"/>
        <v>-137639.65</v>
      </c>
      <c r="G56" s="37">
        <f t="shared" si="12"/>
        <v>-152912.60999999999</v>
      </c>
      <c r="H56" s="37">
        <f t="shared" si="12"/>
        <v>-125529</v>
      </c>
      <c r="I56" s="37">
        <f t="shared" si="12"/>
        <v>-230847.83</v>
      </c>
      <c r="J56" s="37">
        <f t="shared" si="12"/>
        <v>-406565</v>
      </c>
      <c r="K56" s="37">
        <f>SUM(B56:J56)</f>
        <v>-1697440.6600000001</v>
      </c>
    </row>
    <row r="57" spans="1:11" ht="18.75" customHeight="1">
      <c r="A57" s="16" t="s">
        <v>84</v>
      </c>
      <c r="B57" s="37">
        <f t="shared" ref="B57:J57" si="13">B58+B59+B60+B61+B62+B63</f>
        <v>-133218</v>
      </c>
      <c r="C57" s="37">
        <f t="shared" si="13"/>
        <v>-190896</v>
      </c>
      <c r="D57" s="37">
        <f t="shared" si="13"/>
        <v>-203499</v>
      </c>
      <c r="E57" s="37">
        <f t="shared" si="13"/>
        <v>-113556</v>
      </c>
      <c r="F57" s="37">
        <f t="shared" si="13"/>
        <v>-137259</v>
      </c>
      <c r="G57" s="37">
        <f t="shared" si="13"/>
        <v>-152889</v>
      </c>
      <c r="H57" s="37">
        <f t="shared" si="13"/>
        <v>-125529</v>
      </c>
      <c r="I57" s="37">
        <f t="shared" si="13"/>
        <v>-29058</v>
      </c>
      <c r="J57" s="37">
        <f t="shared" si="13"/>
        <v>-56565</v>
      </c>
      <c r="K57" s="37">
        <f t="shared" ref="K57:K90" si="14">SUM(B57:J57)</f>
        <v>-1142469</v>
      </c>
    </row>
    <row r="58" spans="1:11" ht="18.75" customHeight="1">
      <c r="A58" s="12" t="s">
        <v>85</v>
      </c>
      <c r="B58" s="37">
        <f>-ROUND(B9*$D$3,2)</f>
        <v>-133218</v>
      </c>
      <c r="C58" s="37">
        <f t="shared" ref="C58:J58" si="15">-ROUND(C9*$D$3,2)</f>
        <v>-190896</v>
      </c>
      <c r="D58" s="37">
        <f t="shared" si="15"/>
        <v>-203499</v>
      </c>
      <c r="E58" s="37">
        <f t="shared" si="15"/>
        <v>-113556</v>
      </c>
      <c r="F58" s="37">
        <f t="shared" si="15"/>
        <v>-137259</v>
      </c>
      <c r="G58" s="37">
        <f t="shared" si="15"/>
        <v>-152889</v>
      </c>
      <c r="H58" s="37">
        <f t="shared" si="15"/>
        <v>-125529</v>
      </c>
      <c r="I58" s="37">
        <f t="shared" si="15"/>
        <v>-29058</v>
      </c>
      <c r="J58" s="37">
        <f t="shared" si="15"/>
        <v>-56565</v>
      </c>
      <c r="K58" s="37">
        <f t="shared" si="14"/>
        <v>-1142469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49">
        <f t="shared" ref="C64:J64" si="16">SUM(C65:C87)</f>
        <v>-202.91</v>
      </c>
      <c r="D64" s="49">
        <f t="shared" si="16"/>
        <v>-1091.3599999999999</v>
      </c>
      <c r="E64" s="49">
        <f t="shared" si="16"/>
        <v>-1483.3</v>
      </c>
      <c r="F64" s="49">
        <f t="shared" si="16"/>
        <v>-380.65</v>
      </c>
      <c r="G64" s="49">
        <f t="shared" si="16"/>
        <v>-23.61</v>
      </c>
      <c r="H64" s="49">
        <f t="shared" si="16"/>
        <v>0</v>
      </c>
      <c r="I64" s="49">
        <f t="shared" si="16"/>
        <v>-201789.83</v>
      </c>
      <c r="J64" s="49">
        <f t="shared" si="16"/>
        <v>-350000</v>
      </c>
      <c r="K64" s="37">
        <f t="shared" si="14"/>
        <v>-554971.65999999992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49">
        <v>-200000</v>
      </c>
      <c r="J77" s="49">
        <v>-350000</v>
      </c>
      <c r="K77" s="49">
        <f t="shared" si="14"/>
        <v>-550000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737873.9</v>
      </c>
      <c r="C91" s="25">
        <f t="shared" si="17"/>
        <v>1075185.1000000001</v>
      </c>
      <c r="D91" s="25">
        <f t="shared" si="17"/>
        <v>1370179.49</v>
      </c>
      <c r="E91" s="25">
        <f t="shared" si="17"/>
        <v>644607.30999999994</v>
      </c>
      <c r="F91" s="25">
        <f t="shared" si="17"/>
        <v>1083006.3400000001</v>
      </c>
      <c r="G91" s="25">
        <f t="shared" si="17"/>
        <v>1408398.21</v>
      </c>
      <c r="H91" s="25">
        <f t="shared" si="17"/>
        <v>587782.14999999991</v>
      </c>
      <c r="I91" s="25">
        <f>+I92+I93</f>
        <v>51853.670000000013</v>
      </c>
      <c r="J91" s="25">
        <f>+J92+J93</f>
        <v>70899.19</v>
      </c>
      <c r="K91" s="50">
        <f>SUM(B91:J91)</f>
        <v>7029785.3600000003</v>
      </c>
      <c r="L91" s="57"/>
    </row>
    <row r="92" spans="1:12" ht="18.75" customHeight="1">
      <c r="A92" s="16" t="s">
        <v>92</v>
      </c>
      <c r="B92" s="25">
        <f t="shared" ref="B92:H92" si="18">+B44+B57+B64+B88</f>
        <v>723043.01</v>
      </c>
      <c r="C92" s="25">
        <f t="shared" si="18"/>
        <v>1055146.4300000002</v>
      </c>
      <c r="D92" s="25">
        <f t="shared" si="18"/>
        <v>1349858.26</v>
      </c>
      <c r="E92" s="25">
        <f t="shared" si="18"/>
        <v>625705.36</v>
      </c>
      <c r="F92" s="25">
        <f t="shared" si="18"/>
        <v>1065057.6700000002</v>
      </c>
      <c r="G92" s="25">
        <f t="shared" si="18"/>
        <v>1383356.88</v>
      </c>
      <c r="H92" s="25">
        <f t="shared" si="18"/>
        <v>574523.19999999995</v>
      </c>
      <c r="I92" s="25">
        <f>+I44+I57+I64+I88</f>
        <v>51853.670000000013</v>
      </c>
      <c r="J92" s="25">
        <f>+J44+J57+J64+J88</f>
        <v>59296.81</v>
      </c>
      <c r="K92" s="50">
        <f>SUM(B92:J92)</f>
        <v>6887841.29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14830.89</v>
      </c>
      <c r="C93" s="25">
        <f t="shared" si="19"/>
        <v>20038.669999999998</v>
      </c>
      <c r="D93" s="25">
        <f t="shared" si="19"/>
        <v>20321.23</v>
      </c>
      <c r="E93" s="25">
        <f t="shared" si="19"/>
        <v>18901.95</v>
      </c>
      <c r="F93" s="25">
        <f t="shared" si="19"/>
        <v>17948.669999999998</v>
      </c>
      <c r="G93" s="25">
        <f t="shared" si="19"/>
        <v>25041.33</v>
      </c>
      <c r="H93" s="25">
        <f t="shared" si="19"/>
        <v>13258.95</v>
      </c>
      <c r="I93" s="20">
        <f>IF(+I52+I89+I94&lt;0,0,(I52+I89+I94))</f>
        <v>0</v>
      </c>
      <c r="J93" s="25">
        <f>IF(+J52+J89+J94&lt;0,0,(J52+J89+J94))</f>
        <v>11602.38</v>
      </c>
      <c r="K93" s="50">
        <f>SUM(B93:J93)</f>
        <v>141944.06999999998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7029785.3600000022</v>
      </c>
    </row>
    <row r="100" spans="1:11" ht="18.75" customHeight="1">
      <c r="A100" s="27" t="s">
        <v>80</v>
      </c>
      <c r="B100" s="28">
        <v>91384.39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91384.39</v>
      </c>
    </row>
    <row r="101" spans="1:11" ht="18.75" customHeight="1">
      <c r="A101" s="27" t="s">
        <v>81</v>
      </c>
      <c r="B101" s="28">
        <v>646489.52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646489.52</v>
      </c>
    </row>
    <row r="102" spans="1:11" ht="18.75" customHeight="1">
      <c r="A102" s="27" t="s">
        <v>82</v>
      </c>
      <c r="B102" s="42">
        <v>0</v>
      </c>
      <c r="C102" s="28">
        <f>+C91</f>
        <v>1075185.1000000001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1075185.1000000001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1370179.49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1370179.49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644607.30999999994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644607.30999999994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129171.53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129171.53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178973.06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178973.06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273539.26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273539.26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501322.48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501322.48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433314.07</v>
      </c>
      <c r="H109" s="42">
        <v>0</v>
      </c>
      <c r="I109" s="42">
        <v>0</v>
      </c>
      <c r="J109" s="42">
        <v>0</v>
      </c>
      <c r="K109" s="43">
        <f t="shared" si="20"/>
        <v>433314.07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35473.15</v>
      </c>
      <c r="H110" s="42">
        <v>0</v>
      </c>
      <c r="I110" s="42">
        <v>0</v>
      </c>
      <c r="J110" s="42">
        <v>0</v>
      </c>
      <c r="K110" s="43">
        <f t="shared" si="20"/>
        <v>35473.15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233674.52</v>
      </c>
      <c r="H111" s="42">
        <v>0</v>
      </c>
      <c r="I111" s="42">
        <v>0</v>
      </c>
      <c r="J111" s="42">
        <v>0</v>
      </c>
      <c r="K111" s="43">
        <f t="shared" si="20"/>
        <v>233674.52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178038.48</v>
      </c>
      <c r="H112" s="42">
        <v>0</v>
      </c>
      <c r="I112" s="42">
        <v>0</v>
      </c>
      <c r="J112" s="42">
        <v>0</v>
      </c>
      <c r="K112" s="43">
        <f t="shared" si="20"/>
        <v>178038.48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527897.99</v>
      </c>
      <c r="H113" s="42">
        <v>0</v>
      </c>
      <c r="I113" s="42">
        <v>0</v>
      </c>
      <c r="J113" s="42">
        <v>0</v>
      </c>
      <c r="K113" s="43">
        <f t="shared" si="20"/>
        <v>527897.99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201844.86</v>
      </c>
      <c r="I114" s="42">
        <v>0</v>
      </c>
      <c r="J114" s="42">
        <v>0</v>
      </c>
      <c r="K114" s="43">
        <f t="shared" si="20"/>
        <v>201844.86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385937.29</v>
      </c>
      <c r="I115" s="42">
        <v>0</v>
      </c>
      <c r="J115" s="42">
        <v>0</v>
      </c>
      <c r="K115" s="43">
        <f t="shared" si="20"/>
        <v>385937.29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51853.67</v>
      </c>
      <c r="J116" s="42">
        <v>0</v>
      </c>
      <c r="K116" s="43">
        <f t="shared" si="20"/>
        <v>51853.67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70899.19</v>
      </c>
      <c r="K117" s="46">
        <f t="shared" si="20"/>
        <v>70899.19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2013-12-13T16:16:15Z</dcterms:modified>
</cp:coreProperties>
</file>