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K9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10"/>
  <c r="K11"/>
  <c r="B12"/>
  <c r="C12"/>
  <c r="D12"/>
  <c r="E12"/>
  <c r="F12"/>
  <c r="K12" s="1"/>
  <c r="G12"/>
  <c r="H12"/>
  <c r="I12"/>
  <c r="J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C56" s="1"/>
  <c r="D58"/>
  <c r="D57" s="1"/>
  <c r="D56" s="1"/>
  <c r="E58"/>
  <c r="E57" s="1"/>
  <c r="E56" s="1"/>
  <c r="F58"/>
  <c r="F57" s="1"/>
  <c r="F56" s="1"/>
  <c r="G58"/>
  <c r="G57" s="1"/>
  <c r="G56" s="1"/>
  <c r="H58"/>
  <c r="H57" s="1"/>
  <c r="H56" s="1"/>
  <c r="I58"/>
  <c r="I57" s="1"/>
  <c r="I56" s="1"/>
  <c r="J58"/>
  <c r="J57" s="1"/>
  <c r="J56" s="1"/>
  <c r="K58"/>
  <c r="K59"/>
  <c r="K60"/>
  <c r="K61"/>
  <c r="K62"/>
  <c r="K63"/>
  <c r="B64"/>
  <c r="C64"/>
  <c r="D64"/>
  <c r="E64"/>
  <c r="F64"/>
  <c r="K64" s="1"/>
  <c r="G64"/>
  <c r="H64"/>
  <c r="I64"/>
  <c r="J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K57" l="1"/>
  <c r="B56"/>
  <c r="K56" s="1"/>
  <c r="J43"/>
  <c r="J92"/>
  <c r="J91" s="1"/>
  <c r="H43"/>
  <c r="H92"/>
  <c r="H91" s="1"/>
  <c r="D43"/>
  <c r="D92"/>
  <c r="D91" s="1"/>
  <c r="D103" s="1"/>
  <c r="K103" s="1"/>
  <c r="B7"/>
  <c r="B45" s="1"/>
  <c r="I92"/>
  <c r="I91" s="1"/>
  <c r="I43"/>
  <c r="G92"/>
  <c r="G91" s="1"/>
  <c r="G43"/>
  <c r="E92"/>
  <c r="E91" s="1"/>
  <c r="E104" s="1"/>
  <c r="K104" s="1"/>
  <c r="E43"/>
  <c r="C46"/>
  <c r="K46" s="1"/>
  <c r="C45"/>
  <c r="F8"/>
  <c r="F7" s="1"/>
  <c r="F45" s="1"/>
  <c r="F44" s="1"/>
  <c r="C44" l="1"/>
  <c r="K8"/>
  <c r="K7" s="1"/>
  <c r="F43"/>
  <c r="F92"/>
  <c r="F91" s="1"/>
  <c r="B44"/>
  <c r="K45"/>
  <c r="B43" l="1"/>
  <c r="K44"/>
  <c r="B92"/>
  <c r="C92"/>
  <c r="C91" s="1"/>
  <c r="C102" s="1"/>
  <c r="K102" s="1"/>
  <c r="K99" s="1"/>
  <c r="C43"/>
  <c r="K92" l="1"/>
  <c r="B91"/>
  <c r="K91" s="1"/>
  <c r="K43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<sst xmlns="http://schemas.openxmlformats.org/spreadsheetml/2006/main" count="122" uniqueCount="122">
  <si>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</si>
  <si>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</si>
  <si>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</si>
  <si>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</si>
  <si>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</si>
  <si>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</si>
  <si>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</si>
  <si>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</si>
  <si>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</si>
  <si>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</si>
  <si>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</si>
  <si>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</si>
  <si>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</si>
  <si>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</si>
  <si>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</si>
  <si>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</si>
  <si>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</si>
  <si>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</si>
  <si>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</si>
  <si>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</si>
  <si>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</si>
  <si>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</si>
  <si>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</si>
  <si>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</si>
  <si>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</si>
  <si>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</si>
  <si>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</si>
  <si>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</si>
  <si>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</si>
  <si>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</si>
  <si>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</si>
  <si>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</si>
  <si>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</si>
  <si>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</si>
  <si>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</si>
  <si>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</si>
  <si>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</si>
  <si>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</si>
  <si>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</si>
  <si>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</si>
  <si>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</si>
  <si>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</si>
  <si>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</si>
  <si>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</si>
  <si>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</si>
  <si>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</si>
  <si>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</si>
  <si>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</si>
  <si>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</si>
  <si>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</si>
  <si>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</si>
  <si>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</si>
  <si>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</si>
  <si>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</si>
  <si>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</si>
  <si>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</si>
  <si>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</si>
  <si>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</si>
  <si>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</si>
  <si>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</si>
  <si>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</si>
  <si>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</si>
  <si>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</si>
  <si>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</si>
  <si>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</si>
  <si>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</si>
  <si>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</si>
  <si>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</si>
  <si>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</si>
  <si>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</si>
  <si>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</si>
  <si>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</si>
  <si>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</si>
  <si>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</si>
  <si>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</si>
  <si>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</si>
  <si>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</si>
  <si>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</si>
  <si>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</si>
  <si>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</si>
  <si>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</si>
  <si>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</si>
  <si>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</si>
  <si>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</si>
  <si>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</si>
  <si>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</si>
  <si>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</si>
  <si>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</si>
  <si>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</si>
  <si>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</si>
  <si>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</si>
  <si>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</si>
  <si>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</si>
  <si>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</si>
  <si>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</si>
  <si>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</si>
  <si>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</si>
  <si>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</si>
  <si>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</si>
  <si>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</si>
  <si>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</si>
  <si>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</si>
  <si>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</si>
  <si>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</si>
  <si>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</si>
  <si>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</si>
  <si>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</si>
  <si>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</si>
  <si>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</si>
  <si>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</si>
  <si>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</si>
  <si>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</si>
  <si>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</si>
  <si>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</si>
  <si>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</si>
  <si>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</si>
  <si>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</si>
  <si>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</si>
  <si>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</si>
  <si>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</si>
  <si>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</si>
  <si>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04/12/13 - VENCIMENTO 11/12/13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</si>
</sst>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622910</v>
      </c>
      <c r="C7" s="9">
        <f t="shared" si="0"/>
        <v>786843</v>
      </c>
      <c r="D7" s="9">
        <f t="shared" si="0"/>
        <v>814196</v>
      </c>
      <c r="E7" s="9">
        <f t="shared" si="0"/>
        <v>557133</v>
      </c>
      <c r="F7" s="9">
        <f t="shared" si="0"/>
        <v>808769</v>
      </c>
      <c r="G7" s="9">
        <f t="shared" si="0"/>
        <v>1214497</v>
      </c>
      <c r="H7" s="9">
        <f t="shared" si="0"/>
        <v>579352</v>
      </c>
      <c r="I7" s="9">
        <f t="shared" si="0"/>
        <v>125982</v>
      </c>
      <c r="J7" s="9">
        <f t="shared" si="0"/>
        <v>288639</v>
      </c>
      <c r="K7" s="9">
        <f t="shared" si="0"/>
        <v>5798321</v>
      </c>
      <c r="L7" s="55"/>
    </row>
    <row r="8" spans="1:13" ht="17.25" customHeight="1">
      <c r="A8" s="10" t="s">
        <v>31</v>
      </c>
      <c r="B8" s="11">
        <f>B9+B12</f>
        <v>366503</v>
      </c>
      <c r="C8" s="11">
        <f t="shared" ref="C8:J8" si="1">C9+C12</f>
        <v>474655</v>
      </c>
      <c r="D8" s="11">
        <f t="shared" si="1"/>
        <v>460370</v>
      </c>
      <c r="E8" s="11">
        <f t="shared" si="1"/>
        <v>326617</v>
      </c>
      <c r="F8" s="11">
        <f t="shared" si="1"/>
        <v>450811</v>
      </c>
      <c r="G8" s="11">
        <f t="shared" si="1"/>
        <v>658760</v>
      </c>
      <c r="H8" s="11">
        <f t="shared" si="1"/>
        <v>354885</v>
      </c>
      <c r="I8" s="11">
        <f t="shared" si="1"/>
        <v>67497</v>
      </c>
      <c r="J8" s="11">
        <f t="shared" si="1"/>
        <v>159504</v>
      </c>
      <c r="K8" s="11">
        <f>SUM(B8:J8)</f>
        <v>3319602</v>
      </c>
    </row>
    <row r="9" spans="1:13" ht="17.25" customHeight="1">
      <c r="A9" s="15" t="s">
        <v>17</v>
      </c>
      <c r="B9" s="13">
        <f>+B10+B11</f>
        <v>50895</v>
      </c>
      <c r="C9" s="13">
        <f t="shared" ref="C9:J9" si="2">+C10+C11</f>
        <v>67515</v>
      </c>
      <c r="D9" s="13">
        <f t="shared" si="2"/>
        <v>61697</v>
      </c>
      <c r="E9" s="13">
        <f t="shared" si="2"/>
        <v>44477</v>
      </c>
      <c r="F9" s="13">
        <f t="shared" si="2"/>
        <v>54394</v>
      </c>
      <c r="G9" s="13">
        <f t="shared" si="2"/>
        <v>61958</v>
      </c>
      <c r="H9" s="13">
        <f t="shared" si="2"/>
        <v>59739</v>
      </c>
      <c r="I9" s="13">
        <f t="shared" si="2"/>
        <v>11303</v>
      </c>
      <c r="J9" s="13">
        <f t="shared" si="2"/>
        <v>18871</v>
      </c>
      <c r="K9" s="11">
        <f>SUM(B9:J9)</f>
        <v>430849</v>
      </c>
    </row>
    <row r="10" spans="1:13" ht="17.25" customHeight="1">
      <c r="A10" s="31" t="s">
        <v>18</v>
      </c>
      <c r="B10" s="13">
        <v>49916</v>
      </c>
      <c r="C10" s="13">
        <v>65576</v>
      </c>
      <c r="D10" s="13">
        <v>59095</v>
      </c>
      <c r="E10" s="13">
        <v>43752</v>
      </c>
      <c r="F10" s="13">
        <v>51525</v>
      </c>
      <c r="G10" s="13">
        <v>60514</v>
      </c>
      <c r="H10" s="13">
        <v>58918</v>
      </c>
      <c r="I10" s="13">
        <v>11107</v>
      </c>
      <c r="J10" s="13">
        <v>17843</v>
      </c>
      <c r="K10" s="11">
        <f>SUM(B10:J10)</f>
        <v>418246</v>
      </c>
    </row>
    <row r="11" spans="1:13" ht="17.25" customHeight="1">
      <c r="A11" s="31" t="s">
        <v>19</v>
      </c>
      <c r="B11" s="13">
        <v>979</v>
      </c>
      <c r="C11" s="13">
        <v>1939</v>
      </c>
      <c r="D11" s="13">
        <v>2602</v>
      </c>
      <c r="E11" s="13">
        <v>725</v>
      </c>
      <c r="F11" s="13">
        <v>2869</v>
      </c>
      <c r="G11" s="13">
        <v>1444</v>
      </c>
      <c r="H11" s="13">
        <v>821</v>
      </c>
      <c r="I11" s="13">
        <v>196</v>
      </c>
      <c r="J11" s="13">
        <v>1028</v>
      </c>
      <c r="K11" s="11">
        <f>SUM(B11:J11)</f>
        <v>12603</v>
      </c>
    </row>
    <row r="12" spans="1:13" ht="17.25" customHeight="1">
      <c r="A12" s="15" t="s">
        <v>32</v>
      </c>
      <c r="B12" s="17">
        <f t="shared" ref="B12:J12" si="3">SUM(B13:B15)</f>
        <v>315608</v>
      </c>
      <c r="C12" s="17">
        <f t="shared" si="3"/>
        <v>407140</v>
      </c>
      <c r="D12" s="17">
        <f t="shared" si="3"/>
        <v>398673</v>
      </c>
      <c r="E12" s="17">
        <f t="shared" si="3"/>
        <v>282140</v>
      </c>
      <c r="F12" s="17">
        <f t="shared" si="3"/>
        <v>396417</v>
      </c>
      <c r="G12" s="17">
        <f t="shared" si="3"/>
        <v>596802</v>
      </c>
      <c r="H12" s="17">
        <f t="shared" si="3"/>
        <v>295146</v>
      </c>
      <c r="I12" s="17">
        <f t="shared" si="3"/>
        <v>56194</v>
      </c>
      <c r="J12" s="17">
        <f t="shared" si="3"/>
        <v>140633</v>
      </c>
      <c r="K12" s="11">
        <f t="shared" ref="K12:K23" si="4">SUM(B12:J12)</f>
        <v>2888753</v>
      </c>
    </row>
    <row r="13" spans="1:13" ht="17.25" customHeight="1">
      <c r="A13" s="14" t="s">
        <v>20</v>
      </c>
      <c r="B13" s="13">
        <v>130673</v>
      </c>
      <c r="C13" s="13">
        <v>181443</v>
      </c>
      <c r="D13" s="13">
        <v>186359</v>
      </c>
      <c r="E13" s="13">
        <v>128714</v>
      </c>
      <c r="F13" s="13">
        <v>177484</v>
      </c>
      <c r="G13" s="13">
        <v>259098</v>
      </c>
      <c r="H13" s="13">
        <v>123123</v>
      </c>
      <c r="I13" s="13">
        <v>27489</v>
      </c>
      <c r="J13" s="13">
        <v>65150</v>
      </c>
      <c r="K13" s="11">
        <f t="shared" si="4"/>
        <v>1279533</v>
      </c>
      <c r="L13" s="55"/>
      <c r="M13" s="56"/>
    </row>
    <row r="14" spans="1:13" ht="17.25" customHeight="1">
      <c r="A14" s="14" t="s">
        <v>21</v>
      </c>
      <c r="B14" s="13">
        <v>139638</v>
      </c>
      <c r="C14" s="13">
        <v>162541</v>
      </c>
      <c r="D14" s="13">
        <v>155263</v>
      </c>
      <c r="E14" s="13">
        <v>116944</v>
      </c>
      <c r="F14" s="13">
        <v>164502</v>
      </c>
      <c r="G14" s="13">
        <v>267728</v>
      </c>
      <c r="H14" s="13">
        <v>129088</v>
      </c>
      <c r="I14" s="13">
        <v>20076</v>
      </c>
      <c r="J14" s="13">
        <v>55508</v>
      </c>
      <c r="K14" s="11">
        <f t="shared" si="4"/>
        <v>1211288</v>
      </c>
      <c r="L14" s="55"/>
    </row>
    <row r="15" spans="1:13" ht="17.25" customHeight="1">
      <c r="A15" s="14" t="s">
        <v>22</v>
      </c>
      <c r="B15" s="13">
        <v>45297</v>
      </c>
      <c r="C15" s="13">
        <v>63156</v>
      </c>
      <c r="D15" s="13">
        <v>57051</v>
      </c>
      <c r="E15" s="13">
        <v>36482</v>
      </c>
      <c r="F15" s="13">
        <v>54431</v>
      </c>
      <c r="G15" s="13">
        <v>69976</v>
      </c>
      <c r="H15" s="13">
        <v>42935</v>
      </c>
      <c r="I15" s="13">
        <v>8629</v>
      </c>
      <c r="J15" s="13">
        <v>19975</v>
      </c>
      <c r="K15" s="11">
        <f t="shared" si="4"/>
        <v>397932</v>
      </c>
    </row>
    <row r="16" spans="1:13" ht="17.25" customHeight="1">
      <c r="A16" s="16" t="s">
        <v>23</v>
      </c>
      <c r="B16" s="11">
        <f>+B17+B18+B19</f>
        <v>210538</v>
      </c>
      <c r="C16" s="11">
        <f t="shared" ref="C16:J16" si="5">+C17+C18+C19</f>
        <v>244024</v>
      </c>
      <c r="D16" s="11">
        <f t="shared" si="5"/>
        <v>268916</v>
      </c>
      <c r="E16" s="11">
        <f t="shared" si="5"/>
        <v>179522</v>
      </c>
      <c r="F16" s="11">
        <f t="shared" si="5"/>
        <v>293288</v>
      </c>
      <c r="G16" s="11">
        <f t="shared" si="5"/>
        <v>488467</v>
      </c>
      <c r="H16" s="11">
        <f t="shared" si="5"/>
        <v>182271</v>
      </c>
      <c r="I16" s="11">
        <f t="shared" si="5"/>
        <v>43282</v>
      </c>
      <c r="J16" s="11">
        <f t="shared" si="5"/>
        <v>94343</v>
      </c>
      <c r="K16" s="11">
        <f t="shared" si="4"/>
        <v>2004651</v>
      </c>
    </row>
    <row r="17" spans="1:12" ht="17.25" customHeight="1">
      <c r="A17" s="12" t="s">
        <v>24</v>
      </c>
      <c r="B17" s="13">
        <v>99360</v>
      </c>
      <c r="C17" s="13">
        <v>126553</v>
      </c>
      <c r="D17" s="13">
        <v>143484</v>
      </c>
      <c r="E17" s="13">
        <v>94431</v>
      </c>
      <c r="F17" s="13">
        <v>150879</v>
      </c>
      <c r="G17" s="13">
        <v>238383</v>
      </c>
      <c r="H17" s="13">
        <v>92993</v>
      </c>
      <c r="I17" s="13">
        <v>24008</v>
      </c>
      <c r="J17" s="13">
        <v>48759</v>
      </c>
      <c r="K17" s="11">
        <f t="shared" si="4"/>
        <v>1018850</v>
      </c>
      <c r="L17" s="55"/>
    </row>
    <row r="18" spans="1:12" ht="17.25" customHeight="1">
      <c r="A18" s="12" t="s">
        <v>25</v>
      </c>
      <c r="B18" s="13">
        <v>83895</v>
      </c>
      <c r="C18" s="13">
        <v>84685</v>
      </c>
      <c r="D18" s="13">
        <v>91291</v>
      </c>
      <c r="E18" s="13">
        <v>65369</v>
      </c>
      <c r="F18" s="13">
        <v>107877</v>
      </c>
      <c r="G18" s="13">
        <v>199114</v>
      </c>
      <c r="H18" s="13">
        <v>67330</v>
      </c>
      <c r="I18" s="13">
        <v>13779</v>
      </c>
      <c r="J18" s="13">
        <v>33077</v>
      </c>
      <c r="K18" s="11">
        <f t="shared" si="4"/>
        <v>746417</v>
      </c>
      <c r="L18" s="55"/>
    </row>
    <row r="19" spans="1:12" ht="17.25" customHeight="1">
      <c r="A19" s="12" t="s">
        <v>26</v>
      </c>
      <c r="B19" s="13">
        <v>27283</v>
      </c>
      <c r="C19" s="13">
        <v>32786</v>
      </c>
      <c r="D19" s="13">
        <v>34141</v>
      </c>
      <c r="E19" s="13">
        <v>19722</v>
      </c>
      <c r="F19" s="13">
        <v>34532</v>
      </c>
      <c r="G19" s="13">
        <v>50970</v>
      </c>
      <c r="H19" s="13">
        <v>21948</v>
      </c>
      <c r="I19" s="13">
        <v>5495</v>
      </c>
      <c r="J19" s="13">
        <v>12507</v>
      </c>
      <c r="K19" s="11">
        <f t="shared" si="4"/>
        <v>239384</v>
      </c>
    </row>
    <row r="20" spans="1:12" ht="17.25" customHeight="1">
      <c r="A20" s="16" t="s">
        <v>27</v>
      </c>
      <c r="B20" s="13">
        <v>45869</v>
      </c>
      <c r="C20" s="13">
        <v>68164</v>
      </c>
      <c r="D20" s="13">
        <v>84910</v>
      </c>
      <c r="E20" s="13">
        <v>50994</v>
      </c>
      <c r="F20" s="13">
        <v>64670</v>
      </c>
      <c r="G20" s="13">
        <v>67270</v>
      </c>
      <c r="H20" s="13">
        <v>34535</v>
      </c>
      <c r="I20" s="13">
        <v>15203</v>
      </c>
      <c r="J20" s="13">
        <v>34792</v>
      </c>
      <c r="K20" s="11">
        <f t="shared" si="4"/>
        <v>466407</v>
      </c>
    </row>
    <row r="21" spans="1:12" ht="17.25" customHeight="1">
      <c r="A21" s="12" t="s">
        <v>28</v>
      </c>
      <c r="B21" s="13">
        <v>29356</v>
      </c>
      <c r="C21" s="13">
        <v>43625</v>
      </c>
      <c r="D21" s="13">
        <v>54342</v>
      </c>
      <c r="E21" s="13">
        <v>32636</v>
      </c>
      <c r="F21" s="13">
        <v>41389</v>
      </c>
      <c r="G21" s="13">
        <v>43053</v>
      </c>
      <c r="H21" s="13">
        <v>22102</v>
      </c>
      <c r="I21" s="13">
        <v>9730</v>
      </c>
      <c r="J21" s="13">
        <v>22267</v>
      </c>
      <c r="K21" s="11">
        <f t="shared" si="4"/>
        <v>298500</v>
      </c>
      <c r="L21" s="55"/>
    </row>
    <row r="22" spans="1:12" ht="17.25" customHeight="1">
      <c r="A22" s="12" t="s">
        <v>29</v>
      </c>
      <c r="B22" s="13">
        <v>16513</v>
      </c>
      <c r="C22" s="13">
        <v>24539</v>
      </c>
      <c r="D22" s="13">
        <v>30568</v>
      </c>
      <c r="E22" s="13">
        <v>18358</v>
      </c>
      <c r="F22" s="13">
        <v>23281</v>
      </c>
      <c r="G22" s="13">
        <v>24217</v>
      </c>
      <c r="H22" s="13">
        <v>12433</v>
      </c>
      <c r="I22" s="13">
        <v>5473</v>
      </c>
      <c r="J22" s="13">
        <v>12525</v>
      </c>
      <c r="K22" s="11">
        <f t="shared" si="4"/>
        <v>167907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7661</v>
      </c>
      <c r="I23" s="11">
        <v>0</v>
      </c>
      <c r="J23" s="11">
        <v>0</v>
      </c>
      <c r="K23" s="11">
        <f t="shared" si="4"/>
        <v>7661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8798.61</v>
      </c>
      <c r="I31" s="20">
        <v>0</v>
      </c>
      <c r="J31" s="20">
        <v>0</v>
      </c>
      <c r="K31" s="24">
        <f>SUM(B31:J31)</f>
        <v>8798.61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1429397.21</v>
      </c>
      <c r="C43" s="23">
        <f t="shared" ref="C43:H43" si="8">+C44+C52</f>
        <v>2058075.58</v>
      </c>
      <c r="D43" s="23">
        <f t="shared" si="8"/>
        <v>2241040.8199999998</v>
      </c>
      <c r="E43" s="23">
        <f t="shared" si="8"/>
        <v>1321311.76</v>
      </c>
      <c r="F43" s="23">
        <f t="shared" si="8"/>
        <v>1965140.91</v>
      </c>
      <c r="G43" s="23">
        <f t="shared" si="8"/>
        <v>2540386.0700000003</v>
      </c>
      <c r="H43" s="23">
        <f t="shared" si="8"/>
        <v>1333594.6200000001</v>
      </c>
      <c r="I43" s="23">
        <f>+I44+I52</f>
        <v>497628.9</v>
      </c>
      <c r="J43" s="23">
        <f>+J44+J52</f>
        <v>733055.56</v>
      </c>
      <c r="K43" s="23">
        <f>SUM(B43:J43)</f>
        <v>14119631.43</v>
      </c>
    </row>
    <row r="44" spans="1:11" ht="17.25" customHeight="1">
      <c r="A44" s="16" t="s">
        <v>49</v>
      </c>
      <c r="B44" s="24">
        <f>SUM(B45:B51)</f>
        <v>1414566.32</v>
      </c>
      <c r="C44" s="24">
        <f t="shared" ref="C44:H44" si="9">SUM(C45:C51)</f>
        <v>2038036.9100000001</v>
      </c>
      <c r="D44" s="24">
        <f t="shared" si="9"/>
        <v>2220719.59</v>
      </c>
      <c r="E44" s="24">
        <f t="shared" si="9"/>
        <v>1302409.81</v>
      </c>
      <c r="F44" s="24">
        <f t="shared" si="9"/>
        <v>1947192.24</v>
      </c>
      <c r="G44" s="24">
        <f t="shared" si="9"/>
        <v>2515344.7400000002</v>
      </c>
      <c r="H44" s="24">
        <f t="shared" si="9"/>
        <v>1320335.6700000002</v>
      </c>
      <c r="I44" s="24">
        <f>SUM(I45:I51)</f>
        <v>497628.9</v>
      </c>
      <c r="J44" s="24">
        <f>SUM(J45:J51)</f>
        <v>721453.18</v>
      </c>
      <c r="K44" s="24">
        <f t="shared" ref="K44:K52" si="10">SUM(B44:J44)</f>
        <v>13977687.360000001</v>
      </c>
    </row>
    <row r="45" spans="1:11" ht="17.25" customHeight="1">
      <c r="A45" s="36" t="s">
        <v>50</v>
      </c>
      <c r="B45" s="24">
        <f t="shared" ref="B45:H45" si="11">ROUND(B26*B7,2)</f>
        <v>1414566.32</v>
      </c>
      <c r="C45" s="24">
        <f t="shared" si="11"/>
        <v>2033517.05</v>
      </c>
      <c r="D45" s="24">
        <f t="shared" si="11"/>
        <v>2220719.59</v>
      </c>
      <c r="E45" s="24">
        <f t="shared" si="11"/>
        <v>1302409.81</v>
      </c>
      <c r="F45" s="24">
        <f t="shared" si="11"/>
        <v>1947192.24</v>
      </c>
      <c r="G45" s="24">
        <f t="shared" si="11"/>
        <v>2515344.7400000002</v>
      </c>
      <c r="H45" s="24">
        <f t="shared" si="11"/>
        <v>1311537.06</v>
      </c>
      <c r="I45" s="24">
        <f>ROUND(I26*I7,2)</f>
        <v>497628.9</v>
      </c>
      <c r="J45" s="24">
        <f>ROUND(J26*J7,2)</f>
        <v>721453.18</v>
      </c>
      <c r="K45" s="24">
        <f t="shared" si="10"/>
        <v>13964368.890000001</v>
      </c>
    </row>
    <row r="46" spans="1:11" ht="17.25" customHeight="1">
      <c r="A46" s="36" t="s">
        <v>51</v>
      </c>
      <c r="B46" s="20">
        <v>0</v>
      </c>
      <c r="C46" s="24">
        <f>ROUND(C27*C7,2)</f>
        <v>4519.8599999999997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4519.8599999999997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8798.61</v>
      </c>
      <c r="I49" s="33">
        <f>+I31</f>
        <v>0</v>
      </c>
      <c r="J49" s="33">
        <f>+J31</f>
        <v>0</v>
      </c>
      <c r="K49" s="24">
        <f t="shared" si="10"/>
        <v>8798.61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13258.95</v>
      </c>
      <c r="I52" s="20">
        <v>0</v>
      </c>
      <c r="J52" s="38">
        <v>11602.38</v>
      </c>
      <c r="K52" s="38">
        <f t="shared" si="10"/>
        <v>141944.06999999998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-278747.53999999998</v>
      </c>
      <c r="C56" s="37">
        <f t="shared" si="12"/>
        <v>-223688.61000000002</v>
      </c>
      <c r="D56" s="37">
        <f t="shared" si="12"/>
        <v>-234782.21000000002</v>
      </c>
      <c r="E56" s="37">
        <f t="shared" si="12"/>
        <v>-290222.64999999997</v>
      </c>
      <c r="F56" s="37">
        <f t="shared" si="12"/>
        <v>-267981.37</v>
      </c>
      <c r="G56" s="37">
        <f t="shared" si="12"/>
        <v>-305693.38</v>
      </c>
      <c r="H56" s="37">
        <f t="shared" si="12"/>
        <v>-190676.47</v>
      </c>
      <c r="I56" s="37">
        <f t="shared" si="12"/>
        <v>-80005.22</v>
      </c>
      <c r="J56" s="37">
        <f t="shared" si="12"/>
        <v>-63619.199999999997</v>
      </c>
      <c r="K56" s="37">
        <f>SUM(B56:J56)</f>
        <v>-1935416.6499999997</v>
      </c>
    </row>
    <row r="57" spans="1:11" ht="18.75" customHeight="1">
      <c r="A57" s="16" t="s">
        <v>84</v>
      </c>
      <c r="B57" s="37">
        <f t="shared" ref="B57:J57" si="13">B58+B59+B60+B61+B62+B63</f>
        <v>-264638.48</v>
      </c>
      <c r="C57" s="37">
        <f t="shared" si="13"/>
        <v>-203003.88</v>
      </c>
      <c r="D57" s="37">
        <f t="shared" si="13"/>
        <v>-214328.57</v>
      </c>
      <c r="E57" s="37">
        <f t="shared" si="13"/>
        <v>-275161.34999999998</v>
      </c>
      <c r="F57" s="37">
        <f t="shared" si="13"/>
        <v>-248941.74</v>
      </c>
      <c r="G57" s="37">
        <f t="shared" si="13"/>
        <v>-277236.34999999998</v>
      </c>
      <c r="H57" s="37">
        <f t="shared" si="13"/>
        <v>-176754</v>
      </c>
      <c r="I57" s="37">
        <f t="shared" si="13"/>
        <v>-33321</v>
      </c>
      <c r="J57" s="37">
        <f t="shared" si="13"/>
        <v>-53529</v>
      </c>
      <c r="K57" s="37">
        <f t="shared" ref="K57:K90" si="14">SUM(B57:J57)</f>
        <v>-1746914.37</v>
      </c>
    </row>
    <row r="58" spans="1:11" ht="18.75" customHeight="1">
      <c r="A58" s="12" t="s">
        <v>85</v>
      </c>
      <c r="B58" s="37">
        <f>-ROUND(B9*$D$3,2)</f>
        <v>-152685</v>
      </c>
      <c r="C58" s="37">
        <f t="shared" ref="C58:J58" si="15">-ROUND(C9*$D$3,2)</f>
        <v>-202545</v>
      </c>
      <c r="D58" s="37">
        <f t="shared" si="15"/>
        <v>-185091</v>
      </c>
      <c r="E58" s="37">
        <f t="shared" si="15"/>
        <v>-133431</v>
      </c>
      <c r="F58" s="37">
        <f t="shared" si="15"/>
        <v>-163182</v>
      </c>
      <c r="G58" s="37">
        <f t="shared" si="15"/>
        <v>-185874</v>
      </c>
      <c r="H58" s="37">
        <f t="shared" si="15"/>
        <v>-179217</v>
      </c>
      <c r="I58" s="37">
        <f t="shared" si="15"/>
        <v>-33909</v>
      </c>
      <c r="J58" s="37">
        <f t="shared" si="15"/>
        <v>-56613</v>
      </c>
      <c r="K58" s="37">
        <f t="shared" si="14"/>
        <v>-1292547</v>
      </c>
    </row>
    <row r="59" spans="1:11" ht="18.75" customHeight="1">
      <c r="A59" s="12" t="s">
        <v>59</v>
      </c>
      <c r="B59" s="20">
        <v>2937</v>
      </c>
      <c r="C59" s="20">
        <v>5817</v>
      </c>
      <c r="D59" s="20">
        <v>7806</v>
      </c>
      <c r="E59" s="20">
        <v>2175</v>
      </c>
      <c r="F59" s="20">
        <v>8607</v>
      </c>
      <c r="G59" s="20">
        <v>4332</v>
      </c>
      <c r="H59" s="20">
        <v>2463</v>
      </c>
      <c r="I59" s="20">
        <v>588</v>
      </c>
      <c r="J59" s="20">
        <v>3084</v>
      </c>
      <c r="K59" s="20">
        <f t="shared" si="14"/>
        <v>37809</v>
      </c>
    </row>
    <row r="60" spans="1:11" ht="18.75" customHeight="1">
      <c r="A60" s="12" t="s">
        <v>60</v>
      </c>
      <c r="B60" s="49">
        <v>-30</v>
      </c>
      <c r="C60" s="49">
        <v>0</v>
      </c>
      <c r="D60" s="49">
        <v>0</v>
      </c>
      <c r="E60" s="49">
        <v>-93</v>
      </c>
      <c r="F60" s="49">
        <v>0</v>
      </c>
      <c r="G60" s="49">
        <v>0</v>
      </c>
      <c r="H60" s="20">
        <v>0</v>
      </c>
      <c r="I60" s="20">
        <v>0</v>
      </c>
      <c r="J60" s="20">
        <v>0</v>
      </c>
      <c r="K60" s="37">
        <f t="shared" si="14"/>
        <v>-123</v>
      </c>
    </row>
    <row r="61" spans="1:11" ht="18.75" customHeight="1">
      <c r="A61" s="12" t="s">
        <v>61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20">
        <v>0</v>
      </c>
      <c r="I61" s="20">
        <v>0</v>
      </c>
      <c r="J61" s="20">
        <v>0</v>
      </c>
      <c r="K61" s="37">
        <f t="shared" si="14"/>
        <v>0</v>
      </c>
    </row>
    <row r="62" spans="1:11" ht="18.75" customHeight="1">
      <c r="A62" s="12" t="s">
        <v>62</v>
      </c>
      <c r="B62" s="49">
        <v>-114860.48</v>
      </c>
      <c r="C62" s="49">
        <v>-6275.88</v>
      </c>
      <c r="D62" s="49">
        <v>-37043.57</v>
      </c>
      <c r="E62" s="49">
        <v>-143812.35</v>
      </c>
      <c r="F62" s="49">
        <v>-94366.74</v>
      </c>
      <c r="G62" s="49">
        <v>-95694.35</v>
      </c>
      <c r="H62" s="20">
        <v>0</v>
      </c>
      <c r="I62" s="20">
        <v>0</v>
      </c>
      <c r="J62" s="20">
        <v>0</v>
      </c>
      <c r="K62" s="37">
        <f t="shared" si="14"/>
        <v>-492053.37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>SUM(B65:B87)</f>
        <v>-14109.06</v>
      </c>
      <c r="C64" s="49">
        <f t="shared" ref="C64:J64" si="16">SUM(C65:C87)</f>
        <v>-20684.73</v>
      </c>
      <c r="D64" s="49">
        <f t="shared" si="16"/>
        <v>-20453.64</v>
      </c>
      <c r="E64" s="49">
        <f t="shared" si="16"/>
        <v>-15061.3</v>
      </c>
      <c r="F64" s="49">
        <f t="shared" si="16"/>
        <v>-19039.63</v>
      </c>
      <c r="G64" s="49">
        <f t="shared" si="16"/>
        <v>-28457.03</v>
      </c>
      <c r="H64" s="49">
        <f t="shared" si="16"/>
        <v>-13922.47</v>
      </c>
      <c r="I64" s="49">
        <f t="shared" si="16"/>
        <v>-46684.22</v>
      </c>
      <c r="J64" s="49">
        <f t="shared" si="16"/>
        <v>-10090.200000000001</v>
      </c>
      <c r="K64" s="37">
        <f t="shared" si="14"/>
        <v>-188502.28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1150649.67</v>
      </c>
      <c r="C91" s="25">
        <f t="shared" si="17"/>
        <v>1834386.9700000002</v>
      </c>
      <c r="D91" s="25">
        <f t="shared" si="17"/>
        <v>2006258.6099999999</v>
      </c>
      <c r="E91" s="25">
        <f t="shared" si="17"/>
        <v>1031089.11</v>
      </c>
      <c r="F91" s="25">
        <f t="shared" si="17"/>
        <v>1697159.54</v>
      </c>
      <c r="G91" s="25">
        <f t="shared" si="17"/>
        <v>2234692.6900000004</v>
      </c>
      <c r="H91" s="25">
        <f t="shared" si="17"/>
        <v>1142918.1500000001</v>
      </c>
      <c r="I91" s="25">
        <f>+I92+I93</f>
        <v>417623.68000000005</v>
      </c>
      <c r="J91" s="25">
        <f>+J92+J93</f>
        <v>669436.3600000001</v>
      </c>
      <c r="K91" s="50">
        <f>SUM(B91:J91)</f>
        <v>12184214.779999999</v>
      </c>
      <c r="L91" s="57"/>
    </row>
    <row r="92" spans="1:12" ht="18.75" customHeight="1">
      <c r="A92" s="16" t="s">
        <v>92</v>
      </c>
      <c r="B92" s="25">
        <f t="shared" ref="B92:H92" si="18">+B44+B57+B64+B88</f>
        <v>1135818.78</v>
      </c>
      <c r="C92" s="25">
        <f t="shared" si="18"/>
        <v>1814348.3000000003</v>
      </c>
      <c r="D92" s="25">
        <f t="shared" si="18"/>
        <v>1985937.38</v>
      </c>
      <c r="E92" s="25">
        <f t="shared" si="18"/>
        <v>1012187.16</v>
      </c>
      <c r="F92" s="25">
        <f t="shared" si="18"/>
        <v>1679210.87</v>
      </c>
      <c r="G92" s="25">
        <f t="shared" si="18"/>
        <v>2209651.3600000003</v>
      </c>
      <c r="H92" s="25">
        <f t="shared" si="18"/>
        <v>1129659.2000000002</v>
      </c>
      <c r="I92" s="25">
        <f>+I44+I57+I64+I88</f>
        <v>417623.68000000005</v>
      </c>
      <c r="J92" s="25">
        <f>+J44+J57+J64+J88</f>
        <v>657833.9800000001</v>
      </c>
      <c r="K92" s="50">
        <f>SUM(B92:J92)</f>
        <v>12042270.710000001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14830.89</v>
      </c>
      <c r="C93" s="25">
        <f t="shared" si="19"/>
        <v>20038.669999999998</v>
      </c>
      <c r="D93" s="25">
        <f t="shared" si="19"/>
        <v>20321.23</v>
      </c>
      <c r="E93" s="25">
        <f t="shared" si="19"/>
        <v>18901.95</v>
      </c>
      <c r="F93" s="25">
        <f t="shared" si="19"/>
        <v>17948.669999999998</v>
      </c>
      <c r="G93" s="25">
        <f t="shared" si="19"/>
        <v>25041.33</v>
      </c>
      <c r="H93" s="25">
        <f t="shared" si="19"/>
        <v>13258.95</v>
      </c>
      <c r="I93" s="20">
        <f>IF(+I52+I89+I94&lt;0,0,(I52+I89+I94))</f>
        <v>0</v>
      </c>
      <c r="J93" s="25">
        <f>IF(+J52+J89+J94&lt;0,0,(J52+J89+J94))</f>
        <v>11602.38</v>
      </c>
      <c r="K93" s="50">
        <f>SUM(B93:J93)</f>
        <v>141944.06999999998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12184214.760000002</v>
      </c>
    </row>
    <row r="100" spans="1:11" ht="18.75" customHeight="1">
      <c r="A100" s="27" t="s">
        <v>80</v>
      </c>
      <c r="B100" s="28">
        <v>146688.54999999999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146688.54999999999</v>
      </c>
    </row>
    <row r="101" spans="1:11" ht="18.75" customHeight="1">
      <c r="A101" s="27" t="s">
        <v>81</v>
      </c>
      <c r="B101" s="28">
        <v>1003961.11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1003961.11</v>
      </c>
    </row>
    <row r="102" spans="1:11" ht="18.75" customHeight="1">
      <c r="A102" s="27" t="s">
        <v>82</v>
      </c>
      <c r="B102" s="42">
        <v>0</v>
      </c>
      <c r="C102" s="28">
        <f>+C91</f>
        <v>1834386.9700000002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1834386.9700000002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2006258.6099999999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2006258.6099999999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1031089.11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1031089.11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209263.35999999999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209263.35999999999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293971.36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293971.36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441817.3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441817.3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752107.52000000002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752107.52000000002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633228.19999999995</v>
      </c>
      <c r="H109" s="42">
        <v>0</v>
      </c>
      <c r="I109" s="42">
        <v>0</v>
      </c>
      <c r="J109" s="42">
        <v>0</v>
      </c>
      <c r="K109" s="43">
        <f t="shared" si="20"/>
        <v>633228.19999999995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51999.03</v>
      </c>
      <c r="H110" s="42">
        <v>0</v>
      </c>
      <c r="I110" s="42">
        <v>0</v>
      </c>
      <c r="J110" s="42">
        <v>0</v>
      </c>
      <c r="K110" s="43">
        <f t="shared" si="20"/>
        <v>51999.03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368696.64</v>
      </c>
      <c r="H111" s="42">
        <v>0</v>
      </c>
      <c r="I111" s="42">
        <v>0</v>
      </c>
      <c r="J111" s="42">
        <v>0</v>
      </c>
      <c r="K111" s="43">
        <f t="shared" si="20"/>
        <v>368696.64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326287.51</v>
      </c>
      <c r="H112" s="42">
        <v>0</v>
      </c>
      <c r="I112" s="42">
        <v>0</v>
      </c>
      <c r="J112" s="42">
        <v>0</v>
      </c>
      <c r="K112" s="43">
        <f t="shared" si="20"/>
        <v>326287.51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854481.31</v>
      </c>
      <c r="H113" s="42">
        <v>0</v>
      </c>
      <c r="I113" s="42">
        <v>0</v>
      </c>
      <c r="J113" s="42">
        <v>0</v>
      </c>
      <c r="K113" s="43">
        <f t="shared" si="20"/>
        <v>854481.31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415079.5</v>
      </c>
      <c r="I114" s="42">
        <v>0</v>
      </c>
      <c r="J114" s="42">
        <v>0</v>
      </c>
      <c r="K114" s="43">
        <f t="shared" si="20"/>
        <v>415079.5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727838.64</v>
      </c>
      <c r="I115" s="42">
        <v>0</v>
      </c>
      <c r="J115" s="42">
        <v>0</v>
      </c>
      <c r="K115" s="43">
        <f t="shared" si="20"/>
        <v>727838.64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417623.68</v>
      </c>
      <c r="J116" s="42">
        <v>0</v>
      </c>
      <c r="K116" s="43">
        <f t="shared" si="20"/>
        <v>417623.68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669436.36</v>
      </c>
      <c r="K117" s="46">
        <f t="shared" si="20"/>
        <v>669436.36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/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2013-12-11T11:23:10Z</dcterms:modified>
</cp:coreProperties>
</file>