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40" windowHeight="7935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<sst xmlns="http://schemas.openxmlformats.org/spreadsheetml/2006/main" count="95" uniqueCount="95">
  <si>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DEMONSTRATIVO DE REMUNERAÇÃO DOS PERMISSIONÁRIOS</t>
  </si>
  <si>
    <t>Tarifa do dia:</t>
  </si>
  <si>
    <t>DISCRIMINAÇÃO</t>
  </si>
  <si>
    <t>PERMISSIONÁRIAS</t>
  </si>
  <si>
    <t>TOTAL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</si>
  <si>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</si>
  <si>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</si>
  <si>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</si>
  <si>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</si>
  <si>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</si>
  <si>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</si>
  <si>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</si>
  <si>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</si>
  <si>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</si>
  <si>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</si>
  <si>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</si>
  <si>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</si>
  <si>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</si>
  <si>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</si>
  <si>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</si>
  <si>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</si>
  <si>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</si>
  <si>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</si>
  <si>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</si>
  <si>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</si>
  <si>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</si>
  <si>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</si>
  <si>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</si>
  <si>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</si>
  <si>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</si>
  <si>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</si>
  <si>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</si>
  <si>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</si>
  <si>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</si>
  <si>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</si>
  <si>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</si>
  <si>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</si>
  <si>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 Fatores Contratuais</t>
  </si>
  <si>
    <t>2.1.  Fator de Integração</t>
  </si>
  <si>
    <t>2.2.  Fator de Gratuidade</t>
  </si>
  <si>
    <t>3. Ponderação dos Fatores de Integração e de Gratuidade  (((1.1. + 1.2.) x 2.1.) + (1.3. x 2.2.)) / 1.</t>
  </si>
  <si>
    <t>4. Tarifa de Remuneração por Passageiro Transportado</t>
  </si>
  <si>
    <t>4.1.  Tarifa de Remuneração por Passageiro Transportado Ajustada (3. x 4.)</t>
  </si>
  <si>
    <t>5.1.  Quantidade de AVL's Validados no Mês</t>
  </si>
  <si>
    <t>5.2.  Remuneração por AVL</t>
  </si>
  <si>
    <t>6. Remuneração Bruta do Operador pelo Transporte Coletivo (6.1. + 6.2.)</t>
  </si>
  <si>
    <t>6.1.  Pelo Transporte de Passageiros  (4.1. x 1.)</t>
  </si>
  <si>
    <t>6.2. Remuneração de AVL (5.)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</si>
  <si>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</si>
  <si>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</si>
  <si>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</si>
  <si>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</si>
  <si>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</si>
  <si>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</si>
  <si>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</si>
  <si>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</si>
  <si>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</si>
  <si>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8. Remuneração Líquida a Pagar aos Permissionários (6. + 7.)</t>
  </si>
  <si>
    <t>9. Distribuição da Remuneração entre as Cooperativas e Cooperados</t>
  </si>
  <si>
    <t>9.1. Fênix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</si>
  <si>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</si>
  <si>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</si>
  <si>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</si>
  <si>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</si>
  <si>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</si>
  <si>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</si>
  <si>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</si>
  <si>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</si>
  <si>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9.10. Coopertranse</t>
  </si>
  <si>
    <t>9.11. Cooperpam</t>
  </si>
  <si>
    <t>9.12. Cooperlider</t>
  </si>
  <si>
    <t>9.13. Cooperalfa</t>
  </si>
  <si>
    <t>9.14. Unicoopers</t>
  </si>
  <si>
    <t>9.15. Parcela de remuneração repassada diretamente ao cooperado.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</si>
  <si>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</si>
  <si>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</si>
  <si>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</si>
  <si>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</si>
  <si>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</si>
  <si>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</si>
  <si>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</si>
  <si>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</si>
  <si>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</si>
  <si>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</si>
  <si>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</si>
  <si>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</si>
  <si>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</si>
  <si>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</si>
  <si>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OPERAÇÃO 01 a 31/08/13 - VENCIMENTO 08/08 a 06/09/13</t>
  </si>
  <si>
    <t>7. Acertos Financeiros (7.1. + 7.2. + 7.3.)</t>
  </si>
  <si>
    <r>
      <t xml:space="preserve">10. Tarifa de Remuneração Líquida Por Passageiro </t>
    </r>
    <r>
      <rPr>
        <vertAlign val="superscript"/>
        <sz val="12"/>
        <color indexed="8"/>
        <rFont val="Calibri"/>
        <family val="2"/>
      </rPr>
      <t>(2)</t>
    </r>
  </si>
  <si>
    <t>5. Remuneração Mensal de AVL (5.2.)</t>
  </si>
  <si>
    <r>
      <t xml:space="preserve">7.3. Revisão de Remuneração pelo Transporte Coletivo </t>
    </r>
    <r>
      <rPr>
        <vertAlign val="superscript"/>
        <sz val="11"/>
        <color indexed="8"/>
        <rFont val="Calibri"/>
        <family val="2"/>
      </rPr>
      <t>(1)</t>
    </r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</si>
  <si>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</si>
  <si>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de passageiros transportados, processados pelo sistema de bilhetagem eletrônica, referente ao dia 11/08/13 - área 8 e mês de julho/13 - todas as áreas.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</si>
</sst>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_);_(* \(#,##0.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_);_(* \(#,##0.0\);_(* &quot;-&quot;??_);_(@_)"/>
    <numFmt numFmtId="181" formatCode="_(* #,##0.0000_);_(* \(#,##0.0000\);_(* &quot;-&quot;??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00000000_);_(* \(#,##0.000000000\);_(* &quot;-&quot;??_);_(@_)"/>
    <numFmt numFmtId="185" formatCode="_(* #,##0.0000000000_);_(* \(#,##0.0000000000\);_(* &quot;-&quot;??_);_(@_)"/>
    <numFmt numFmtId="186" formatCode="_(* #,##0.00000000000_);_(* \(#,##0.00000000000\);_(* &quot;-&quot;??_);_(@_)"/>
    <numFmt numFmtId="187" formatCode="_(* #,##0.000000000000_);_(* \(#,##0.000000000000\);_(* &quot;-&quot;??_);_(@_)"/>
    <numFmt numFmtId="188" formatCode="_(* #,##0.0000000000000_);_(* \(#,##0.0000000000000\);_(* &quot;-&quot;??_);_(@_)"/>
    <numFmt numFmtId="189" formatCode="_(* #,##0.00000000000000_);_(* \(#,##0.00000000000000\);_(* &quot;-&quot;??_);_(@_)"/>
    <numFmt numFmtId="190" formatCode="_(* #,##0.000000000000000_);_(* \(#,##0.000000000000000\);_(* &quot;-&quot;??_);_(@_)"/>
    <numFmt numFmtId="191" formatCode="_(* #,##0.000_);_(* \(#,##0.000\);_(* &quot;-&quot;????_);_(@_)"/>
    <numFmt numFmtId="192" formatCode="_(* #,##0.00_);_(* \(#,##0.00\);_(* &quot;-&quot;????_);_(@_)"/>
    <numFmt numFmtId="193" formatCode="_-&quot;R$&quot;\ * #,##0.000_-;\-&quot;R$&quot;\ * #,##0.000_-;_-&quot;R$&quot;\ * &quot;-&quot;??_-;_-@_-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1" fontId="3" fillId="33" borderId="10" xfId="48" applyFont="1" applyFill="1" applyBorder="1" applyAlignment="1">
      <alignment horizontal="left" vertical="center"/>
      <protection/>
    </xf>
    <xf numFmtId="44" fontId="3" fillId="33" borderId="10" xfId="45" applyFont="1" applyFill="1" applyBorder="1" applyAlignment="1">
      <alignment vertical="center"/>
    </xf>
    <xf numFmtId="1" fontId="3" fillId="33" borderId="10" xfId="48" applyFont="1" applyFill="1" applyBorder="1" applyAlignment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indent="1"/>
    </xf>
    <xf numFmtId="172" fontId="41" fillId="0" borderId="11" xfId="52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indent="2"/>
    </xf>
    <xf numFmtId="172" fontId="41" fillId="0" borderId="13" xfId="52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 indent="3"/>
    </xf>
    <xf numFmtId="172" fontId="41" fillId="0" borderId="13" xfId="52" applyNumberFormat="1" applyFont="1" applyFill="1" applyBorder="1" applyAlignment="1">
      <alignment vertical="center"/>
    </xf>
    <xf numFmtId="0" fontId="41" fillId="0" borderId="13" xfId="0" applyFont="1" applyFill="1" applyBorder="1" applyAlignment="1">
      <alignment horizontal="left" vertical="center" indent="4"/>
    </xf>
    <xf numFmtId="0" fontId="23" fillId="0" borderId="13" xfId="0" applyFont="1" applyFill="1" applyBorder="1" applyAlignment="1">
      <alignment horizontal="left" vertical="center" indent="3"/>
    </xf>
    <xf numFmtId="0" fontId="41" fillId="0" borderId="13" xfId="0" applyFont="1" applyFill="1" applyBorder="1" applyAlignment="1">
      <alignment horizontal="left" vertical="center" indent="2"/>
    </xf>
    <xf numFmtId="172" fontId="41" fillId="0" borderId="13" xfId="0" applyNumberFormat="1" applyFont="1" applyFill="1" applyBorder="1" applyAlignment="1">
      <alignment vertical="center"/>
    </xf>
    <xf numFmtId="0" fontId="41" fillId="0" borderId="13" xfId="0" applyFont="1" applyFill="1" applyBorder="1" applyAlignment="1">
      <alignment horizontal="left" vertical="center" indent="1"/>
    </xf>
    <xf numFmtId="0" fontId="41" fillId="0" borderId="13" xfId="0" applyFont="1" applyFill="1" applyBorder="1" applyAlignment="1">
      <alignment vertical="center"/>
    </xf>
    <xf numFmtId="171" fontId="41" fillId="0" borderId="13" xfId="52" applyFont="1" applyFill="1" applyBorder="1" applyAlignment="1">
      <alignment vertical="center"/>
    </xf>
    <xf numFmtId="171" fontId="41" fillId="0" borderId="13" xfId="45" applyNumberFormat="1" applyFont="1" applyFill="1" applyBorder="1" applyAlignment="1">
      <alignment horizontal="center" vertical="center"/>
    </xf>
    <xf numFmtId="173" fontId="41" fillId="0" borderId="13" xfId="45" applyNumberFormat="1" applyFont="1" applyFill="1" applyBorder="1" applyAlignment="1">
      <alignment horizontal="center" vertical="center"/>
    </xf>
    <xf numFmtId="173" fontId="41" fillId="0" borderId="13" xfId="52" applyNumberFormat="1" applyFont="1" applyFill="1" applyBorder="1" applyAlignment="1">
      <alignment horizontal="center" vertical="center"/>
    </xf>
    <xf numFmtId="173" fontId="41" fillId="0" borderId="13" xfId="5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4" fontId="41" fillId="0" borderId="13" xfId="45" applyNumberFormat="1" applyFont="1" applyFill="1" applyBorder="1" applyAlignment="1">
      <alignment horizontal="center" vertical="center"/>
    </xf>
    <xf numFmtId="171" fontId="41" fillId="0" borderId="13" xfId="45" applyNumberFormat="1" applyFont="1" applyFill="1" applyBorder="1" applyAlignment="1">
      <alignment vertical="center"/>
    </xf>
    <xf numFmtId="0" fontId="41" fillId="34" borderId="13" xfId="0" applyFont="1" applyFill="1" applyBorder="1" applyAlignment="1">
      <alignment horizontal="left" vertical="center" indent="1"/>
    </xf>
    <xf numFmtId="44" fontId="41" fillId="34" borderId="13" xfId="45" applyFont="1" applyFill="1" applyBorder="1" applyAlignment="1">
      <alignment horizontal="center" vertical="center"/>
    </xf>
    <xf numFmtId="44" fontId="41" fillId="0" borderId="13" xfId="45" applyFont="1" applyFill="1" applyBorder="1" applyAlignment="1">
      <alignment horizontal="center" vertical="center"/>
    </xf>
    <xf numFmtId="170" fontId="41" fillId="0" borderId="13" xfId="45" applyNumberFormat="1" applyFont="1" applyFill="1" applyBorder="1" applyAlignment="1">
      <alignment horizontal="center" vertical="center"/>
    </xf>
    <xf numFmtId="170" fontId="41" fillId="0" borderId="13" xfId="45" applyNumberFormat="1" applyFont="1" applyFill="1" applyBorder="1" applyAlignment="1">
      <alignment vertical="center"/>
    </xf>
    <xf numFmtId="171" fontId="41" fillId="0" borderId="13" xfId="52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2"/>
    </xf>
    <xf numFmtId="44" fontId="41" fillId="0" borderId="13" xfId="45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horizontal="left" vertical="center" indent="2"/>
    </xf>
    <xf numFmtId="171" fontId="0" fillId="0" borderId="13" xfId="45" applyNumberFormat="1" applyFont="1" applyBorder="1" applyAlignment="1">
      <alignment vertical="center"/>
    </xf>
    <xf numFmtId="171" fontId="0" fillId="0" borderId="13" xfId="45" applyNumberFormat="1" applyFont="1" applyFill="1" applyBorder="1" applyAlignment="1">
      <alignment vertical="center"/>
    </xf>
    <xf numFmtId="171" fontId="41" fillId="0" borderId="13" xfId="45" applyNumberFormat="1" applyFont="1" applyBorder="1" applyAlignment="1">
      <alignment vertical="center"/>
    </xf>
    <xf numFmtId="44" fontId="41" fillId="0" borderId="13" xfId="45" applyFont="1" applyBorder="1" applyAlignment="1">
      <alignment vertical="center"/>
    </xf>
    <xf numFmtId="0" fontId="41" fillId="0" borderId="11" xfId="0" applyFont="1" applyFill="1" applyBorder="1" applyAlignment="1">
      <alignment horizontal="left" vertical="center" indent="2"/>
    </xf>
    <xf numFmtId="171" fontId="41" fillId="0" borderId="11" xfId="45" applyNumberFormat="1" applyFont="1" applyBorder="1" applyAlignment="1">
      <alignment vertical="center"/>
    </xf>
    <xf numFmtId="171" fontId="41" fillId="0" borderId="11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8" fontId="41" fillId="0" borderId="13" xfId="45" applyNumberFormat="1" applyFont="1" applyBorder="1" applyAlignment="1">
      <alignment vertical="center"/>
    </xf>
    <xf numFmtId="171" fontId="0" fillId="0" borderId="0" xfId="52" applyFont="1" applyFill="1" applyAlignment="1">
      <alignment vertical="center"/>
    </xf>
    <xf numFmtId="172" fontId="41" fillId="0" borderId="13" xfId="45" applyNumberFormat="1" applyFont="1" applyFill="1" applyBorder="1" applyAlignment="1">
      <alignment horizontal="center" vertical="center"/>
    </xf>
    <xf numFmtId="173" fontId="41" fillId="0" borderId="13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3.75390625" style="1" customWidth="1"/>
    <col min="2" max="3" width="17.75390625" style="1" bestFit="1" customWidth="1"/>
    <col min="4" max="4" width="20.75390625" style="1" customWidth="1"/>
    <col min="5" max="5" width="17.50390625" style="1" bestFit="1" customWidth="1"/>
    <col min="6" max="6" width="19.625" style="1" customWidth="1"/>
    <col min="7" max="7" width="17.75390625" style="1" bestFit="1" customWidth="1"/>
    <col min="8" max="9" width="18.75390625" style="1" customWidth="1"/>
    <col min="10" max="10" width="18.625" style="1" bestFit="1" customWidth="1"/>
    <col min="11" max="12" width="15.875" style="1" bestFit="1" customWidth="1"/>
    <col min="13" max="16384" width="9.00390625" style="1" customWidth="1"/>
  </cols>
  <sheetData>
    <row r="1" spans="1:10" ht="2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1">
      <c r="A2" s="55" t="s">
        <v>88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customHeight="1">
      <c r="A3" s="2"/>
      <c r="B3" s="3"/>
      <c r="C3" s="2" t="s">
        <v>1</v>
      </c>
      <c r="D3" s="4">
        <v>3</v>
      </c>
      <c r="E3" s="5"/>
      <c r="F3" s="5"/>
      <c r="G3" s="5"/>
      <c r="H3" s="5"/>
      <c r="I3" s="5"/>
      <c r="J3" s="2"/>
    </row>
    <row r="4" spans="1:10" ht="15.75">
      <c r="A4" s="56" t="s">
        <v>2</v>
      </c>
      <c r="B4" s="56" t="s">
        <v>3</v>
      </c>
      <c r="C4" s="56"/>
      <c r="D4" s="56"/>
      <c r="E4" s="56"/>
      <c r="F4" s="56"/>
      <c r="G4" s="56"/>
      <c r="H4" s="56"/>
      <c r="I4" s="56"/>
      <c r="J4" s="57" t="s">
        <v>4</v>
      </c>
    </row>
    <row r="5" spans="1:10" ht="25.5">
      <c r="A5" s="56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56"/>
    </row>
    <row r="6" spans="1:10" ht="15.75">
      <c r="A6" s="56"/>
      <c r="B6" s="7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56"/>
    </row>
    <row r="7" spans="1:10" ht="15.75">
      <c r="A7" s="8" t="s">
        <v>21</v>
      </c>
      <c r="B7" s="9">
        <f>B8+B16+B20</f>
        <v>14592232</v>
      </c>
      <c r="C7" s="9">
        <f aca="true" t="shared" si="0" ref="C7:I7">C8+C16+C20</f>
        <v>11278583</v>
      </c>
      <c r="D7" s="9">
        <f t="shared" si="0"/>
        <v>16126723</v>
      </c>
      <c r="E7" s="9">
        <f t="shared" si="0"/>
        <v>20561766</v>
      </c>
      <c r="F7" s="9">
        <f t="shared" si="0"/>
        <v>12347143</v>
      </c>
      <c r="G7" s="9">
        <f t="shared" si="0"/>
        <v>20800051</v>
      </c>
      <c r="H7" s="9">
        <f t="shared" si="0"/>
        <v>10897093</v>
      </c>
      <c r="I7" s="9">
        <f t="shared" si="0"/>
        <v>7418033</v>
      </c>
      <c r="J7" s="9">
        <f>+J8+J16+J20</f>
        <v>114021624</v>
      </c>
    </row>
    <row r="8" spans="1:10" ht="15.75">
      <c r="A8" s="10" t="s">
        <v>22</v>
      </c>
      <c r="B8" s="11">
        <f>+B9+B12</f>
        <v>8144525</v>
      </c>
      <c r="C8" s="11">
        <f>+C9+C12</f>
        <v>6710645</v>
      </c>
      <c r="D8" s="11">
        <f aca="true" t="shared" si="1" ref="D8:I8">+D9+D12</f>
        <v>10204122</v>
      </c>
      <c r="E8" s="11">
        <f t="shared" si="1"/>
        <v>12090916</v>
      </c>
      <c r="F8" s="11">
        <f t="shared" si="1"/>
        <v>7083145</v>
      </c>
      <c r="G8" s="11">
        <f t="shared" si="1"/>
        <v>12062125</v>
      </c>
      <c r="H8" s="11">
        <f t="shared" si="1"/>
        <v>5871097</v>
      </c>
      <c r="I8" s="11">
        <f t="shared" si="1"/>
        <v>4483477</v>
      </c>
      <c r="J8" s="11">
        <f>SUM(B8:I8)</f>
        <v>66650052</v>
      </c>
    </row>
    <row r="9" spans="1:10" ht="15.75">
      <c r="A9" s="12" t="s">
        <v>23</v>
      </c>
      <c r="B9" s="13">
        <v>945512</v>
      </c>
      <c r="C9" s="13">
        <v>952761</v>
      </c>
      <c r="D9" s="13">
        <v>1027152</v>
      </c>
      <c r="E9" s="13">
        <v>1169937</v>
      </c>
      <c r="F9" s="13">
        <v>970427</v>
      </c>
      <c r="G9" s="13">
        <v>1190364</v>
      </c>
      <c r="H9" s="13">
        <v>542566</v>
      </c>
      <c r="I9" s="13">
        <v>631831</v>
      </c>
      <c r="J9" s="11">
        <f aca="true" t="shared" si="2" ref="J9:J15">SUM(B9:I9)</f>
        <v>7430550</v>
      </c>
    </row>
    <row r="10" spans="1:10" ht="15.75">
      <c r="A10" s="14" t="s">
        <v>24</v>
      </c>
      <c r="B10" s="13">
        <f>+B9-B11</f>
        <v>945072</v>
      </c>
      <c r="C10" s="13">
        <f aca="true" t="shared" si="3" ref="C10:I10">+C9-C11</f>
        <v>951866</v>
      </c>
      <c r="D10" s="13">
        <f t="shared" si="3"/>
        <v>1021304</v>
      </c>
      <c r="E10" s="13">
        <f t="shared" si="3"/>
        <v>1169937</v>
      </c>
      <c r="F10" s="13">
        <f t="shared" si="3"/>
        <v>968297</v>
      </c>
      <c r="G10" s="13">
        <f t="shared" si="3"/>
        <v>1185606</v>
      </c>
      <c r="H10" s="13">
        <f t="shared" si="3"/>
        <v>540504</v>
      </c>
      <c r="I10" s="13">
        <f t="shared" si="3"/>
        <v>631831</v>
      </c>
      <c r="J10" s="11">
        <f t="shared" si="2"/>
        <v>7414417</v>
      </c>
    </row>
    <row r="11" spans="1:10" ht="15.75">
      <c r="A11" s="14" t="s">
        <v>25</v>
      </c>
      <c r="B11" s="13">
        <v>440</v>
      </c>
      <c r="C11" s="13">
        <v>895</v>
      </c>
      <c r="D11" s="13">
        <v>5848</v>
      </c>
      <c r="E11" s="13">
        <v>0</v>
      </c>
      <c r="F11" s="13">
        <v>2130</v>
      </c>
      <c r="G11" s="13">
        <v>4758</v>
      </c>
      <c r="H11" s="13">
        <v>2062</v>
      </c>
      <c r="I11" s="13">
        <v>0</v>
      </c>
      <c r="J11" s="11">
        <f t="shared" si="2"/>
        <v>16133</v>
      </c>
    </row>
    <row r="12" spans="1:10" ht="15.75">
      <c r="A12" s="15" t="s">
        <v>26</v>
      </c>
      <c r="B12" s="13">
        <f>B13+B14+B15</f>
        <v>7199013</v>
      </c>
      <c r="C12" s="13">
        <f aca="true" t="shared" si="4" ref="C12:I12">C13+C14+C15</f>
        <v>5757884</v>
      </c>
      <c r="D12" s="13">
        <f t="shared" si="4"/>
        <v>9176970</v>
      </c>
      <c r="E12" s="13">
        <f t="shared" si="4"/>
        <v>10920979</v>
      </c>
      <c r="F12" s="13">
        <f t="shared" si="4"/>
        <v>6112718</v>
      </c>
      <c r="G12" s="13">
        <f t="shared" si="4"/>
        <v>10871761</v>
      </c>
      <c r="H12" s="13">
        <f t="shared" si="4"/>
        <v>5328531</v>
      </c>
      <c r="I12" s="13">
        <f t="shared" si="4"/>
        <v>3851646</v>
      </c>
      <c r="J12" s="11">
        <f t="shared" si="2"/>
        <v>59219502</v>
      </c>
    </row>
    <row r="13" spans="1:10" ht="15.75">
      <c r="A13" s="14" t="s">
        <v>27</v>
      </c>
      <c r="B13" s="13">
        <v>3074711</v>
      </c>
      <c r="C13" s="13">
        <v>2534891</v>
      </c>
      <c r="D13" s="13">
        <v>4033855</v>
      </c>
      <c r="E13" s="13">
        <v>4807226</v>
      </c>
      <c r="F13" s="13">
        <v>2791946</v>
      </c>
      <c r="G13" s="13">
        <v>4922780</v>
      </c>
      <c r="H13" s="13">
        <v>2370304</v>
      </c>
      <c r="I13" s="13">
        <v>1696589</v>
      </c>
      <c r="J13" s="11">
        <f t="shared" si="2"/>
        <v>26232302</v>
      </c>
    </row>
    <row r="14" spans="1:10" ht="15.75">
      <c r="A14" s="14" t="s">
        <v>28</v>
      </c>
      <c r="B14" s="13">
        <v>3101831</v>
      </c>
      <c r="C14" s="13">
        <v>2348219</v>
      </c>
      <c r="D14" s="13">
        <v>3977635</v>
      </c>
      <c r="E14" s="13">
        <v>4583585</v>
      </c>
      <c r="F14" s="13">
        <v>2496332</v>
      </c>
      <c r="G14" s="13">
        <v>4574272</v>
      </c>
      <c r="H14" s="13">
        <v>2264597</v>
      </c>
      <c r="I14" s="13">
        <v>1715873</v>
      </c>
      <c r="J14" s="11">
        <f t="shared" si="2"/>
        <v>25062344</v>
      </c>
    </row>
    <row r="15" spans="1:10" ht="15.75">
      <c r="A15" s="14" t="s">
        <v>29</v>
      </c>
      <c r="B15" s="13">
        <v>1022471</v>
      </c>
      <c r="C15" s="13">
        <v>874774</v>
      </c>
      <c r="D15" s="13">
        <v>1165480</v>
      </c>
      <c r="E15" s="13">
        <v>1530168</v>
      </c>
      <c r="F15" s="13">
        <v>824440</v>
      </c>
      <c r="G15" s="13">
        <v>1374709</v>
      </c>
      <c r="H15" s="13">
        <v>693630</v>
      </c>
      <c r="I15" s="13">
        <v>439184</v>
      </c>
      <c r="J15" s="11">
        <f t="shared" si="2"/>
        <v>7924856</v>
      </c>
    </row>
    <row r="16" spans="1:10" ht="15.75">
      <c r="A16" s="16" t="s">
        <v>30</v>
      </c>
      <c r="B16" s="17">
        <f>B17+B18+B19</f>
        <v>4915147</v>
      </c>
      <c r="C16" s="17">
        <f aca="true" t="shared" si="5" ref="C16:I16">C17+C18+C19</f>
        <v>3284790</v>
      </c>
      <c r="D16" s="17">
        <f t="shared" si="5"/>
        <v>3977441</v>
      </c>
      <c r="E16" s="17">
        <f t="shared" si="5"/>
        <v>5846113</v>
      </c>
      <c r="F16" s="17">
        <f t="shared" si="5"/>
        <v>3816760</v>
      </c>
      <c r="G16" s="17">
        <f t="shared" si="5"/>
        <v>6700179</v>
      </c>
      <c r="H16" s="17">
        <f t="shared" si="5"/>
        <v>4128540</v>
      </c>
      <c r="I16" s="17">
        <f t="shared" si="5"/>
        <v>2451808</v>
      </c>
      <c r="J16" s="11">
        <f aca="true" t="shared" si="6" ref="J16:J22">SUM(B16:I16)</f>
        <v>35120778</v>
      </c>
    </row>
    <row r="17" spans="1:10" ht="18.75" customHeight="1">
      <c r="A17" s="12" t="s">
        <v>31</v>
      </c>
      <c r="B17" s="13">
        <v>2381291</v>
      </c>
      <c r="C17" s="13">
        <v>1725951</v>
      </c>
      <c r="D17" s="13">
        <v>2077527</v>
      </c>
      <c r="E17" s="13">
        <v>3018134</v>
      </c>
      <c r="F17" s="13">
        <v>2027430</v>
      </c>
      <c r="G17" s="13">
        <v>3486690</v>
      </c>
      <c r="H17" s="13">
        <v>2083975</v>
      </c>
      <c r="I17" s="13">
        <v>1246828</v>
      </c>
      <c r="J17" s="11">
        <f t="shared" si="6"/>
        <v>18047826</v>
      </c>
    </row>
    <row r="18" spans="1:10" ht="18.75" customHeight="1">
      <c r="A18" s="12" t="s">
        <v>32</v>
      </c>
      <c r="B18" s="13">
        <v>1942654</v>
      </c>
      <c r="C18" s="13">
        <v>1147305</v>
      </c>
      <c r="D18" s="13">
        <v>1440969</v>
      </c>
      <c r="E18" s="13">
        <v>2090723</v>
      </c>
      <c r="F18" s="13">
        <v>1378080</v>
      </c>
      <c r="G18" s="13">
        <v>2485670</v>
      </c>
      <c r="H18" s="13">
        <v>1616193</v>
      </c>
      <c r="I18" s="13">
        <v>978455</v>
      </c>
      <c r="J18" s="11">
        <f t="shared" si="6"/>
        <v>13080049</v>
      </c>
    </row>
    <row r="19" spans="1:10" ht="18.75" customHeight="1">
      <c r="A19" s="12" t="s">
        <v>33</v>
      </c>
      <c r="B19" s="13">
        <v>591202</v>
      </c>
      <c r="C19" s="13">
        <v>411534</v>
      </c>
      <c r="D19" s="13">
        <v>458945</v>
      </c>
      <c r="E19" s="13">
        <v>737256</v>
      </c>
      <c r="F19" s="13">
        <v>411250</v>
      </c>
      <c r="G19" s="13">
        <v>727819</v>
      </c>
      <c r="H19" s="13">
        <v>428372</v>
      </c>
      <c r="I19" s="13">
        <v>226525</v>
      </c>
      <c r="J19" s="11">
        <f t="shared" si="6"/>
        <v>3992903</v>
      </c>
    </row>
    <row r="20" spans="1:10" ht="18.75" customHeight="1">
      <c r="A20" s="16" t="s">
        <v>34</v>
      </c>
      <c r="B20" s="13">
        <f>B21+B22</f>
        <v>1532560</v>
      </c>
      <c r="C20" s="13">
        <f aca="true" t="shared" si="7" ref="C20:I20">C21+C22</f>
        <v>1283148</v>
      </c>
      <c r="D20" s="13">
        <f t="shared" si="7"/>
        <v>1945160</v>
      </c>
      <c r="E20" s="13">
        <f t="shared" si="7"/>
        <v>2624737</v>
      </c>
      <c r="F20" s="13">
        <f t="shared" si="7"/>
        <v>1447238</v>
      </c>
      <c r="G20" s="13">
        <f t="shared" si="7"/>
        <v>2037747</v>
      </c>
      <c r="H20" s="13">
        <f t="shared" si="7"/>
        <v>897456</v>
      </c>
      <c r="I20" s="13">
        <f t="shared" si="7"/>
        <v>482748</v>
      </c>
      <c r="J20" s="11">
        <f t="shared" si="6"/>
        <v>12250794</v>
      </c>
    </row>
    <row r="21" spans="1:10" ht="18.75" customHeight="1">
      <c r="A21" s="12" t="s">
        <v>35</v>
      </c>
      <c r="B21" s="13">
        <v>873561</v>
      </c>
      <c r="C21" s="13">
        <v>731394</v>
      </c>
      <c r="D21" s="13">
        <v>1108742</v>
      </c>
      <c r="E21" s="13">
        <v>1496102</v>
      </c>
      <c r="F21" s="13">
        <v>824924</v>
      </c>
      <c r="G21" s="13">
        <v>1161515</v>
      </c>
      <c r="H21" s="13">
        <v>511549</v>
      </c>
      <c r="I21" s="13">
        <v>275164</v>
      </c>
      <c r="J21" s="11">
        <f t="shared" si="6"/>
        <v>6982951</v>
      </c>
    </row>
    <row r="22" spans="1:10" ht="18.75" customHeight="1">
      <c r="A22" s="12" t="s">
        <v>36</v>
      </c>
      <c r="B22" s="13">
        <v>658999</v>
      </c>
      <c r="C22" s="13">
        <v>551754</v>
      </c>
      <c r="D22" s="13">
        <v>836418</v>
      </c>
      <c r="E22" s="13">
        <v>1128635</v>
      </c>
      <c r="F22" s="13">
        <v>622314</v>
      </c>
      <c r="G22" s="13">
        <v>876232</v>
      </c>
      <c r="H22" s="13">
        <v>385907</v>
      </c>
      <c r="I22" s="13">
        <v>207584</v>
      </c>
      <c r="J22" s="11">
        <f t="shared" si="6"/>
        <v>5267843</v>
      </c>
    </row>
    <row r="23" spans="1:10" ht="11.25" customHeight="1">
      <c r="A23" s="18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18" t="s">
        <v>37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6" t="s">
        <v>38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6" t="s">
        <v>39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3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18" t="s">
        <v>40</v>
      </c>
      <c r="B28" s="22">
        <f>(((+B$8+B$16)*B$25)+(B$20*B$26))/B$7</f>
        <v>0.9523178522929184</v>
      </c>
      <c r="C28" s="22">
        <f aca="true" t="shared" si="8" ref="C28:I28">(((+C$8+C$16)*C$25)+(C$20*C$26))/C$7</f>
        <v>0.9504535962097366</v>
      </c>
      <c r="D28" s="22">
        <f t="shared" si="8"/>
        <v>0.9742844152528695</v>
      </c>
      <c r="E28" s="22">
        <f t="shared" si="8"/>
        <v>0.9723124241711534</v>
      </c>
      <c r="F28" s="22">
        <f t="shared" si="8"/>
        <v>0.9693489629949212</v>
      </c>
      <c r="G28" s="22">
        <f t="shared" si="8"/>
        <v>0.9727843880478947</v>
      </c>
      <c r="H28" s="22">
        <f t="shared" si="8"/>
        <v>0.9120493035252611</v>
      </c>
      <c r="I28" s="22">
        <f t="shared" si="8"/>
        <v>0.9684505401903712</v>
      </c>
      <c r="J28" s="21"/>
    </row>
    <row r="29" spans="1:10" ht="12" customHeight="1">
      <c r="A29" s="16"/>
      <c r="B29" s="23"/>
      <c r="C29" s="23"/>
      <c r="D29" s="23"/>
      <c r="E29" s="23"/>
      <c r="F29" s="23"/>
      <c r="G29" s="23"/>
      <c r="H29" s="23"/>
      <c r="I29" s="24"/>
      <c r="J29" s="13"/>
    </row>
    <row r="30" spans="1:10" ht="18.75" customHeight="1">
      <c r="A30" s="18" t="s">
        <v>41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6" t="s">
        <v>42</v>
      </c>
      <c r="B31" s="26">
        <f>B28*B30</f>
        <v>1.4841873727985133</v>
      </c>
      <c r="C31" s="26">
        <f aca="true" t="shared" si="9" ref="C31:I31">C28*C30</f>
        <v>1.4565701361914212</v>
      </c>
      <c r="D31" s="26">
        <f t="shared" si="9"/>
        <v>1.5083871316944926</v>
      </c>
      <c r="E31" s="26">
        <f t="shared" si="9"/>
        <v>1.5045562451624428</v>
      </c>
      <c r="F31" s="26">
        <f t="shared" si="9"/>
        <v>1.459742603374052</v>
      </c>
      <c r="G31" s="26">
        <f t="shared" si="9"/>
        <v>1.535442878094797</v>
      </c>
      <c r="H31" s="26">
        <f t="shared" si="9"/>
        <v>1.6497147802164924</v>
      </c>
      <c r="I31" s="26">
        <f t="shared" si="9"/>
        <v>1.8529364185462374</v>
      </c>
      <c r="J31" s="27"/>
    </row>
    <row r="32" spans="1:10" ht="12" customHeight="1">
      <c r="A32" s="18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18" t="s">
        <v>91</v>
      </c>
      <c r="B33" s="21">
        <v>19957.75</v>
      </c>
      <c r="C33" s="21">
        <v>12932.31</v>
      </c>
      <c r="D33" s="21">
        <v>18151.95</v>
      </c>
      <c r="E33" s="21">
        <v>23492.92</v>
      </c>
      <c r="F33" s="21">
        <v>16426.47</v>
      </c>
      <c r="G33" s="21">
        <v>23879.3</v>
      </c>
      <c r="H33" s="21">
        <v>14501.09</v>
      </c>
      <c r="I33" s="21">
        <v>13321.92</v>
      </c>
      <c r="J33" s="21">
        <f aca="true" t="shared" si="10" ref="J33:J51">SUM(B33:I33)</f>
        <v>142663.71</v>
      </c>
    </row>
    <row r="34" spans="1:10" ht="18.75" customHeight="1">
      <c r="A34" s="16" t="s">
        <v>43</v>
      </c>
      <c r="B34" s="50">
        <v>757</v>
      </c>
      <c r="C34" s="50">
        <v>565</v>
      </c>
      <c r="D34" s="50">
        <v>794</v>
      </c>
      <c r="E34" s="50">
        <v>1042</v>
      </c>
      <c r="F34" s="50">
        <v>620</v>
      </c>
      <c r="G34" s="50">
        <v>1106</v>
      </c>
      <c r="H34" s="50">
        <v>608</v>
      </c>
      <c r="I34" s="50">
        <v>466</v>
      </c>
      <c r="J34" s="50">
        <f t="shared" si="10"/>
        <v>5958</v>
      </c>
    </row>
    <row r="35" spans="1:10" ht="18.75" customHeight="1">
      <c r="A35" s="16" t="s">
        <v>44</v>
      </c>
      <c r="B35" s="21">
        <f>B33/B34</f>
        <v>26.36426684280053</v>
      </c>
      <c r="C35" s="21">
        <f aca="true" t="shared" si="11" ref="C35:J35">C33/C34</f>
        <v>22.88904424778761</v>
      </c>
      <c r="D35" s="21">
        <f t="shared" si="11"/>
        <v>22.86139798488665</v>
      </c>
      <c r="E35" s="21">
        <f t="shared" si="11"/>
        <v>22.545988483685218</v>
      </c>
      <c r="F35" s="21">
        <f t="shared" si="11"/>
        <v>26.494306451612903</v>
      </c>
      <c r="G35" s="21">
        <f t="shared" si="11"/>
        <v>21.590687160940323</v>
      </c>
      <c r="H35" s="21">
        <f t="shared" si="11"/>
        <v>23.85047697368421</v>
      </c>
      <c r="I35" s="21">
        <f t="shared" si="11"/>
        <v>28.587811158798285</v>
      </c>
      <c r="J35" s="21">
        <f t="shared" si="11"/>
        <v>23.944899295065458</v>
      </c>
    </row>
    <row r="36" spans="1:10" ht="15.75">
      <c r="A36" s="18"/>
      <c r="B36" s="21"/>
      <c r="C36" s="21"/>
      <c r="D36" s="21"/>
      <c r="E36" s="21"/>
      <c r="F36" s="21"/>
      <c r="G36" s="21"/>
      <c r="H36" s="21"/>
      <c r="I36" s="21"/>
      <c r="J36" s="27"/>
    </row>
    <row r="37" spans="1:10" ht="15.75">
      <c r="A37" s="28" t="s">
        <v>45</v>
      </c>
      <c r="B37" s="29">
        <f>+B38+B39</f>
        <v>21677564.250000004</v>
      </c>
      <c r="C37" s="29">
        <f aca="true" t="shared" si="12" ref="C37:I37">+C38+C39</f>
        <v>16440979.479999999</v>
      </c>
      <c r="D37" s="29">
        <f t="shared" si="12"/>
        <v>24343493.430000003</v>
      </c>
      <c r="E37" s="29">
        <f t="shared" si="12"/>
        <v>30959826.389999997</v>
      </c>
      <c r="F37" s="29">
        <f t="shared" si="12"/>
        <v>18040077.139999997</v>
      </c>
      <c r="G37" s="29">
        <f t="shared" si="12"/>
        <v>31961169.46</v>
      </c>
      <c r="H37" s="29">
        <f t="shared" si="12"/>
        <v>17991596.46</v>
      </c>
      <c r="I37" s="29">
        <f t="shared" si="12"/>
        <v>13758465.409999996</v>
      </c>
      <c r="J37" s="29">
        <f t="shared" si="10"/>
        <v>175173172.02</v>
      </c>
    </row>
    <row r="38" spans="1:10" ht="15.75">
      <c r="A38" s="16" t="s">
        <v>46</v>
      </c>
      <c r="B38" s="30">
        <v>21657606.500000004</v>
      </c>
      <c r="C38" s="30">
        <v>16428047.169999998</v>
      </c>
      <c r="D38" s="30">
        <v>24325341.480000004</v>
      </c>
      <c r="E38" s="30">
        <v>30936333.469999995</v>
      </c>
      <c r="F38" s="30">
        <v>18023650.669999998</v>
      </c>
      <c r="G38" s="30">
        <v>31937290.16</v>
      </c>
      <c r="H38" s="30">
        <v>17977095.37</v>
      </c>
      <c r="I38" s="30">
        <v>13745143.489999996</v>
      </c>
      <c r="J38" s="30">
        <f>SUM(B38:I38)</f>
        <v>175030508.31000003</v>
      </c>
    </row>
    <row r="39" spans="1:10" ht="15.75">
      <c r="A39" s="16" t="s">
        <v>47</v>
      </c>
      <c r="B39" s="21">
        <f>+B33</f>
        <v>19957.75</v>
      </c>
      <c r="C39" s="21">
        <f aca="true" t="shared" si="13" ref="C39:I39">+C33</f>
        <v>12932.31</v>
      </c>
      <c r="D39" s="21">
        <f t="shared" si="13"/>
        <v>18151.95</v>
      </c>
      <c r="E39" s="21">
        <f t="shared" si="13"/>
        <v>23492.92</v>
      </c>
      <c r="F39" s="21">
        <f t="shared" si="13"/>
        <v>16426.47</v>
      </c>
      <c r="G39" s="21">
        <f t="shared" si="13"/>
        <v>23879.3</v>
      </c>
      <c r="H39" s="21">
        <f t="shared" si="13"/>
        <v>14501.09</v>
      </c>
      <c r="I39" s="21">
        <f t="shared" si="13"/>
        <v>13321.92</v>
      </c>
      <c r="J39" s="21">
        <f t="shared" si="10"/>
        <v>142663.71</v>
      </c>
    </row>
    <row r="40" spans="1:10" ht="15.75">
      <c r="A40" s="18"/>
      <c r="B40" s="22"/>
      <c r="C40" s="21"/>
      <c r="D40" s="21"/>
      <c r="E40" s="27"/>
      <c r="F40" s="21"/>
      <c r="G40" s="21"/>
      <c r="H40" s="21"/>
      <c r="I40" s="21"/>
      <c r="J40" s="27"/>
    </row>
    <row r="41" spans="1:11" ht="15.75">
      <c r="A41" s="18" t="s">
        <v>89</v>
      </c>
      <c r="B41" s="31">
        <f aca="true" t="shared" si="14" ref="B41:J41">+B42+B45+B51</f>
        <v>-3070612.22</v>
      </c>
      <c r="C41" s="31">
        <f t="shared" si="14"/>
        <v>-3151517.07</v>
      </c>
      <c r="D41" s="31">
        <f t="shared" si="14"/>
        <v>-3207498.93</v>
      </c>
      <c r="E41" s="31">
        <f t="shared" si="14"/>
        <v>-3783151.06</v>
      </c>
      <c r="F41" s="31">
        <f t="shared" si="14"/>
        <v>-2936098.5300000003</v>
      </c>
      <c r="G41" s="31">
        <f t="shared" si="14"/>
        <v>-4178534.9900000007</v>
      </c>
      <c r="H41" s="31">
        <f t="shared" si="14"/>
        <v>-1981834.05</v>
      </c>
      <c r="I41" s="31">
        <f t="shared" si="14"/>
        <v>-2003552.62</v>
      </c>
      <c r="J41" s="31">
        <f t="shared" si="14"/>
        <v>-24312799.47</v>
      </c>
      <c r="K41" s="53"/>
    </row>
    <row r="42" spans="1:10" ht="15.75">
      <c r="A42" s="16" t="s">
        <v>48</v>
      </c>
      <c r="B42" s="32">
        <f>B43+B44</f>
        <v>-2835216</v>
      </c>
      <c r="C42" s="32">
        <f aca="true" t="shared" si="15" ref="C42:I42">C43+C44</f>
        <v>-2855598</v>
      </c>
      <c r="D42" s="32">
        <f t="shared" si="15"/>
        <v>-3063912</v>
      </c>
      <c r="E42" s="32">
        <f t="shared" si="15"/>
        <v>-3509811</v>
      </c>
      <c r="F42" s="32">
        <f t="shared" si="15"/>
        <v>-2904891</v>
      </c>
      <c r="G42" s="32">
        <f t="shared" si="15"/>
        <v>-3556818</v>
      </c>
      <c r="H42" s="32">
        <f t="shared" si="15"/>
        <v>-1621512</v>
      </c>
      <c r="I42" s="32">
        <f t="shared" si="15"/>
        <v>-1895493</v>
      </c>
      <c r="J42" s="31">
        <f t="shared" si="10"/>
        <v>-22243251</v>
      </c>
    </row>
    <row r="43" spans="1:10" ht="15.75">
      <c r="A43" s="12" t="s">
        <v>49</v>
      </c>
      <c r="B43" s="32">
        <f aca="true" t="shared" si="16" ref="B43:I43">ROUND(-B9*$D$3,2)</f>
        <v>-2836536</v>
      </c>
      <c r="C43" s="32">
        <f t="shared" si="16"/>
        <v>-2858283</v>
      </c>
      <c r="D43" s="32">
        <f t="shared" si="16"/>
        <v>-3081456</v>
      </c>
      <c r="E43" s="32">
        <f t="shared" si="16"/>
        <v>-3509811</v>
      </c>
      <c r="F43" s="32">
        <f t="shared" si="16"/>
        <v>-2911281</v>
      </c>
      <c r="G43" s="32">
        <f t="shared" si="16"/>
        <v>-3571092</v>
      </c>
      <c r="H43" s="32">
        <f t="shared" si="16"/>
        <v>-1627698</v>
      </c>
      <c r="I43" s="32">
        <f t="shared" si="16"/>
        <v>-1895493</v>
      </c>
      <c r="J43" s="31">
        <f t="shared" si="10"/>
        <v>-22291650</v>
      </c>
    </row>
    <row r="44" spans="1:10" ht="15.75">
      <c r="A44" s="12" t="s">
        <v>50</v>
      </c>
      <c r="B44" s="32">
        <f>ROUND(B11*$D$3,2)</f>
        <v>1320</v>
      </c>
      <c r="C44" s="32">
        <f aca="true" t="shared" si="17" ref="C44:I44">ROUND(C11*$D$3,2)</f>
        <v>2685</v>
      </c>
      <c r="D44" s="32">
        <f t="shared" si="17"/>
        <v>17544</v>
      </c>
      <c r="E44" s="32">
        <f t="shared" si="17"/>
        <v>0</v>
      </c>
      <c r="F44" s="32">
        <f t="shared" si="17"/>
        <v>6390</v>
      </c>
      <c r="G44" s="32">
        <f t="shared" si="17"/>
        <v>14274</v>
      </c>
      <c r="H44" s="32">
        <f t="shared" si="17"/>
        <v>6186</v>
      </c>
      <c r="I44" s="32">
        <f t="shared" si="17"/>
        <v>0</v>
      </c>
      <c r="J44" s="31">
        <f>SUM(B44:I44)</f>
        <v>48399</v>
      </c>
    </row>
    <row r="45" spans="1:10" ht="15.75">
      <c r="A45" s="16" t="s">
        <v>51</v>
      </c>
      <c r="B45" s="32">
        <f aca="true" t="shared" si="18" ref="B45:I45">SUM(B46:B50)</f>
        <v>-262636.7699999999</v>
      </c>
      <c r="C45" s="32">
        <f t="shared" si="18"/>
        <v>-349801.31999999995</v>
      </c>
      <c r="D45" s="32">
        <f t="shared" si="18"/>
        <v>-198047.03999999998</v>
      </c>
      <c r="E45" s="32">
        <f t="shared" si="18"/>
        <v>-422645.5600000001</v>
      </c>
      <c r="F45" s="32">
        <f t="shared" si="18"/>
        <v>-107603.22000000003</v>
      </c>
      <c r="G45" s="32">
        <f t="shared" si="18"/>
        <v>-690787.1800000004</v>
      </c>
      <c r="H45" s="32">
        <f t="shared" si="18"/>
        <v>-439044.62</v>
      </c>
      <c r="I45" s="32">
        <f t="shared" si="18"/>
        <v>-140301.80999999997</v>
      </c>
      <c r="J45" s="32">
        <f>SUM(J46:J50)</f>
        <v>-2610867.5200000005</v>
      </c>
    </row>
    <row r="46" spans="1:10" ht="15.75">
      <c r="A46" s="12" t="s">
        <v>52</v>
      </c>
      <c r="B46" s="27">
        <v>-262528.7699999999</v>
      </c>
      <c r="C46" s="27">
        <v>-349477.31999999995</v>
      </c>
      <c r="D46" s="27">
        <v>-196536.03999999998</v>
      </c>
      <c r="E46" s="27">
        <v>-421634.5600000001</v>
      </c>
      <c r="F46" s="27">
        <v>-107103.22000000003</v>
      </c>
      <c r="G46" s="27">
        <v>-689923.1800000004</v>
      </c>
      <c r="H46" s="27">
        <v>-437721.62</v>
      </c>
      <c r="I46" s="27">
        <v>-139964.80999999997</v>
      </c>
      <c r="J46" s="27">
        <f t="shared" si="10"/>
        <v>-2604889.5200000005</v>
      </c>
    </row>
    <row r="47" spans="1:10" ht="15.75">
      <c r="A47" s="12" t="s">
        <v>53</v>
      </c>
      <c r="B47" s="27">
        <v>-108</v>
      </c>
      <c r="C47" s="27">
        <v>-324</v>
      </c>
      <c r="D47" s="27">
        <v>0</v>
      </c>
      <c r="E47" s="27">
        <v>0</v>
      </c>
      <c r="F47" s="27">
        <v>0</v>
      </c>
      <c r="G47" s="27">
        <v>-864</v>
      </c>
      <c r="H47" s="27">
        <v>-1323</v>
      </c>
      <c r="I47" s="27">
        <v>0</v>
      </c>
      <c r="J47" s="27">
        <f t="shared" si="10"/>
        <v>-2619</v>
      </c>
    </row>
    <row r="48" spans="1:10" ht="15.75">
      <c r="A48" s="12" t="s">
        <v>54</v>
      </c>
      <c r="B48" s="27">
        <v>0</v>
      </c>
      <c r="C48" s="27">
        <v>0</v>
      </c>
      <c r="D48" s="27">
        <v>-500</v>
      </c>
      <c r="E48" s="27">
        <v>0</v>
      </c>
      <c r="F48" s="27">
        <v>-500</v>
      </c>
      <c r="G48" s="27">
        <v>0</v>
      </c>
      <c r="H48" s="27">
        <v>0</v>
      </c>
      <c r="I48" s="27">
        <v>0</v>
      </c>
      <c r="J48" s="27">
        <f t="shared" si="10"/>
        <v>-1000</v>
      </c>
    </row>
    <row r="49" spans="1:10" ht="15.75">
      <c r="A49" s="12" t="s">
        <v>55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2" t="s">
        <v>56</v>
      </c>
      <c r="B50" s="27">
        <v>0</v>
      </c>
      <c r="C50" s="27">
        <v>0</v>
      </c>
      <c r="D50" s="27">
        <v>-1011</v>
      </c>
      <c r="E50" s="27">
        <v>-1011</v>
      </c>
      <c r="F50" s="27">
        <v>0</v>
      </c>
      <c r="G50" s="27">
        <v>0</v>
      </c>
      <c r="H50" s="27">
        <v>0</v>
      </c>
      <c r="I50" s="27">
        <v>-337</v>
      </c>
      <c r="J50" s="27">
        <f t="shared" si="10"/>
        <v>-2359</v>
      </c>
    </row>
    <row r="51" spans="1:10" ht="17.25">
      <c r="A51" s="16" t="s">
        <v>92</v>
      </c>
      <c r="B51" s="33">
        <v>27240.55</v>
      </c>
      <c r="C51" s="33">
        <v>53882.25</v>
      </c>
      <c r="D51" s="33">
        <v>54460.11</v>
      </c>
      <c r="E51" s="33">
        <v>149305.5</v>
      </c>
      <c r="F51" s="33">
        <v>76395.69</v>
      </c>
      <c r="G51" s="33">
        <v>69070.19</v>
      </c>
      <c r="H51" s="33">
        <v>78722.57</v>
      </c>
      <c r="I51" s="33">
        <v>32242.19</v>
      </c>
      <c r="J51" s="27">
        <f t="shared" si="10"/>
        <v>541319.05</v>
      </c>
    </row>
    <row r="52" spans="1:10" ht="15.75">
      <c r="A52" s="34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5.75">
      <c r="A53" s="18" t="s">
        <v>57</v>
      </c>
      <c r="B53" s="35">
        <f aca="true" t="shared" si="19" ref="B53:I53">+B37+B41</f>
        <v>18606952.030000005</v>
      </c>
      <c r="C53" s="35">
        <f t="shared" si="19"/>
        <v>13289462.409999998</v>
      </c>
      <c r="D53" s="35">
        <f t="shared" si="19"/>
        <v>21135994.500000004</v>
      </c>
      <c r="E53" s="35">
        <f t="shared" si="19"/>
        <v>27176675.33</v>
      </c>
      <c r="F53" s="35">
        <f t="shared" si="19"/>
        <v>15103978.609999996</v>
      </c>
      <c r="G53" s="35">
        <f t="shared" si="19"/>
        <v>27782634.47</v>
      </c>
      <c r="H53" s="35">
        <f t="shared" si="19"/>
        <v>16009762.41</v>
      </c>
      <c r="I53" s="35">
        <f t="shared" si="19"/>
        <v>11754912.789999995</v>
      </c>
      <c r="J53" s="35">
        <f>SUM(B53:I53)</f>
        <v>150860372.55</v>
      </c>
    </row>
    <row r="54" spans="1:10" ht="15.75">
      <c r="A54" s="36"/>
      <c r="B54" s="37"/>
      <c r="C54" s="37"/>
      <c r="D54" s="37"/>
      <c r="E54" s="37"/>
      <c r="F54" s="37"/>
      <c r="G54" s="37"/>
      <c r="H54" s="37"/>
      <c r="I54" s="37"/>
      <c r="J54" s="37"/>
    </row>
    <row r="55" spans="1:10" ht="14.25">
      <c r="A55" s="39"/>
      <c r="B55" s="40"/>
      <c r="C55" s="40"/>
      <c r="D55" s="40"/>
      <c r="E55" s="40"/>
      <c r="F55" s="40"/>
      <c r="G55" s="40"/>
      <c r="H55" s="40"/>
      <c r="I55" s="40"/>
      <c r="J55" s="41"/>
    </row>
    <row r="56" spans="1:10" ht="17.25" customHeight="1">
      <c r="A56" s="18" t="s">
        <v>58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35">
        <f>SUM(J57:J71)</f>
        <v>150860372.45999998</v>
      </c>
    </row>
    <row r="57" spans="1:10" ht="17.25" customHeight="1">
      <c r="A57" s="16" t="s">
        <v>59</v>
      </c>
      <c r="B57" s="43">
        <v>3315949.43</v>
      </c>
      <c r="C57" s="43">
        <v>3345779.3800000004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35">
        <f>SUM(B57:I57)</f>
        <v>6661728.8100000005</v>
      </c>
    </row>
    <row r="58" spans="1:12" ht="17.25" customHeight="1">
      <c r="A58" s="16" t="s">
        <v>60</v>
      </c>
      <c r="B58" s="43">
        <v>10604128.120000001</v>
      </c>
      <c r="C58" s="43">
        <v>7288619.320000003</v>
      </c>
      <c r="D58" s="42">
        <v>0</v>
      </c>
      <c r="E58" s="43">
        <v>7051651.97</v>
      </c>
      <c r="F58" s="42">
        <v>0</v>
      </c>
      <c r="G58" s="42">
        <v>0</v>
      </c>
      <c r="H58" s="42">
        <v>0</v>
      </c>
      <c r="I58" s="42">
        <v>0</v>
      </c>
      <c r="J58" s="35">
        <f aca="true" t="shared" si="20" ref="J58:J70">SUM(B58:I58)</f>
        <v>24944399.410000004</v>
      </c>
      <c r="L58" s="49"/>
    </row>
    <row r="59" spans="1:12" ht="17.25" customHeight="1">
      <c r="A59" s="16" t="s">
        <v>61</v>
      </c>
      <c r="B59" s="42">
        <v>0</v>
      </c>
      <c r="C59" s="42">
        <v>0</v>
      </c>
      <c r="D59" s="32">
        <v>3789886.99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32">
        <f t="shared" si="20"/>
        <v>3789886.99</v>
      </c>
      <c r="L59" s="38"/>
    </row>
    <row r="60" spans="1:10" ht="17.25" customHeight="1">
      <c r="A60" s="16" t="s">
        <v>62</v>
      </c>
      <c r="B60" s="42">
        <v>0</v>
      </c>
      <c r="C60" s="42">
        <v>0</v>
      </c>
      <c r="D60" s="43">
        <v>5019662.050000001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35">
        <f t="shared" si="20"/>
        <v>5019662.050000001</v>
      </c>
    </row>
    <row r="61" spans="1:12" ht="17.25" customHeight="1">
      <c r="A61" s="16" t="s">
        <v>63</v>
      </c>
      <c r="B61" s="42">
        <v>0</v>
      </c>
      <c r="C61" s="42">
        <v>0</v>
      </c>
      <c r="D61" s="43">
        <v>1749990.1799999995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32">
        <f t="shared" si="20"/>
        <v>1749990.1799999995</v>
      </c>
      <c r="L61" s="38"/>
    </row>
    <row r="62" spans="1:10" ht="17.25" customHeight="1">
      <c r="A62" s="16" t="s">
        <v>64</v>
      </c>
      <c r="B62" s="42">
        <v>0</v>
      </c>
      <c r="C62" s="42">
        <v>0</v>
      </c>
      <c r="D62" s="43">
        <v>1229632.4600000004</v>
      </c>
      <c r="E62" s="42">
        <v>0</v>
      </c>
      <c r="F62" s="43">
        <v>1851895.22</v>
      </c>
      <c r="G62" s="42">
        <v>0</v>
      </c>
      <c r="H62" s="42">
        <v>0</v>
      </c>
      <c r="I62" s="42">
        <v>0</v>
      </c>
      <c r="J62" s="35">
        <f t="shared" si="20"/>
        <v>3081527.6800000006</v>
      </c>
    </row>
    <row r="63" spans="1:12" ht="17.25" customHeight="1">
      <c r="A63" s="16" t="s">
        <v>65</v>
      </c>
      <c r="B63" s="42">
        <v>0</v>
      </c>
      <c r="C63" s="42">
        <v>0</v>
      </c>
      <c r="D63" s="42">
        <v>0</v>
      </c>
      <c r="E63" s="43">
        <v>4449435.899999999</v>
      </c>
      <c r="F63" s="42">
        <v>0</v>
      </c>
      <c r="G63" s="42">
        <v>0</v>
      </c>
      <c r="H63" s="42">
        <v>0</v>
      </c>
      <c r="I63" s="42">
        <v>0</v>
      </c>
      <c r="J63" s="35">
        <f t="shared" si="20"/>
        <v>4449435.899999999</v>
      </c>
      <c r="L63" s="38"/>
    </row>
    <row r="64" spans="1:12" ht="17.25" customHeight="1">
      <c r="A64" s="16" t="s">
        <v>66</v>
      </c>
      <c r="B64" s="42">
        <v>0</v>
      </c>
      <c r="C64" s="42">
        <v>0</v>
      </c>
      <c r="D64" s="42">
        <v>0</v>
      </c>
      <c r="E64" s="43">
        <v>3043399.159999999</v>
      </c>
      <c r="F64" s="42">
        <v>0</v>
      </c>
      <c r="G64" s="42">
        <v>0</v>
      </c>
      <c r="H64" s="42">
        <v>0</v>
      </c>
      <c r="I64" s="42">
        <v>0</v>
      </c>
      <c r="J64" s="35">
        <f t="shared" si="20"/>
        <v>3043399.159999999</v>
      </c>
      <c r="L64" s="38"/>
    </row>
    <row r="65" spans="1:12" ht="17.25" customHeight="1">
      <c r="A65" s="16" t="s">
        <v>67</v>
      </c>
      <c r="B65" s="42">
        <v>0</v>
      </c>
      <c r="C65" s="42">
        <v>0</v>
      </c>
      <c r="D65" s="42">
        <v>0</v>
      </c>
      <c r="E65" s="32">
        <v>525027.0399999999</v>
      </c>
      <c r="F65" s="42">
        <v>0</v>
      </c>
      <c r="G65" s="42">
        <v>0</v>
      </c>
      <c r="H65" s="42">
        <v>0</v>
      </c>
      <c r="I65" s="42">
        <v>0</v>
      </c>
      <c r="J65" s="32">
        <f t="shared" si="20"/>
        <v>525027.0399999999</v>
      </c>
      <c r="L65" s="38"/>
    </row>
    <row r="66" spans="1:10" ht="17.25" customHeight="1">
      <c r="A66" s="16" t="s">
        <v>68</v>
      </c>
      <c r="B66" s="42">
        <v>0</v>
      </c>
      <c r="C66" s="42">
        <v>0</v>
      </c>
      <c r="D66" s="42">
        <v>0</v>
      </c>
      <c r="E66" s="42">
        <v>0</v>
      </c>
      <c r="F66" s="43">
        <v>7606591.660000001</v>
      </c>
      <c r="G66" s="42">
        <v>0</v>
      </c>
      <c r="H66" s="42">
        <v>0</v>
      </c>
      <c r="I66" s="42">
        <v>0</v>
      </c>
      <c r="J66" s="35">
        <f t="shared" si="20"/>
        <v>7606591.660000001</v>
      </c>
    </row>
    <row r="67" spans="1:12" ht="17.25" customHeight="1">
      <c r="A67" s="16" t="s">
        <v>69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32">
        <v>8171767.319999999</v>
      </c>
      <c r="H67" s="43">
        <v>9237364.559999999</v>
      </c>
      <c r="I67" s="42">
        <v>0</v>
      </c>
      <c r="J67" s="32">
        <f t="shared" si="20"/>
        <v>17409131.88</v>
      </c>
      <c r="L67" s="38"/>
    </row>
    <row r="68" spans="1:12" ht="17.25" customHeight="1">
      <c r="A68" s="16" t="s">
        <v>70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3">
        <v>8485294.78</v>
      </c>
      <c r="H68" s="42">
        <v>0</v>
      </c>
      <c r="I68" s="42">
        <v>0</v>
      </c>
      <c r="J68" s="35">
        <f t="shared" si="20"/>
        <v>8485294.78</v>
      </c>
      <c r="L68" s="38"/>
    </row>
    <row r="69" spans="1:10" ht="17.25" customHeight="1">
      <c r="A69" s="16" t="s">
        <v>71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32">
        <v>2509204.5</v>
      </c>
      <c r="J69" s="32">
        <f t="shared" si="20"/>
        <v>2509204.5</v>
      </c>
    </row>
    <row r="70" spans="1:10" ht="17.25" customHeight="1">
      <c r="A70" s="16" t="s">
        <v>72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3">
        <v>4872262.350000001</v>
      </c>
      <c r="J70" s="35">
        <f t="shared" si="20"/>
        <v>4872262.350000001</v>
      </c>
    </row>
    <row r="71" spans="1:10" ht="17.25" customHeight="1">
      <c r="A71" s="36" t="s">
        <v>73</v>
      </c>
      <c r="B71" s="37">
        <v>4686874.439999999</v>
      </c>
      <c r="C71" s="37">
        <v>2655063.66</v>
      </c>
      <c r="D71" s="37">
        <v>9346822.83</v>
      </c>
      <c r="E71" s="37">
        <v>12107161.21</v>
      </c>
      <c r="F71" s="37">
        <v>5645491.75</v>
      </c>
      <c r="G71" s="37">
        <v>11125572.379999997</v>
      </c>
      <c r="H71" s="37">
        <v>6772397.830000001</v>
      </c>
      <c r="I71" s="37">
        <v>4373445.97</v>
      </c>
      <c r="J71" s="37">
        <f>SUM(B71:I71)</f>
        <v>56712830.06999999</v>
      </c>
    </row>
    <row r="72" spans="1:10" ht="17.25" customHeight="1">
      <c r="A72" s="58"/>
      <c r="B72" s="59"/>
      <c r="C72" s="59"/>
      <c r="D72" s="59"/>
      <c r="E72" s="59"/>
      <c r="F72" s="59"/>
      <c r="G72" s="59"/>
      <c r="H72" s="59"/>
      <c r="I72" s="59"/>
      <c r="J72" s="59"/>
    </row>
    <row r="73" spans="1:10" ht="15.75">
      <c r="A73" s="44"/>
      <c r="B73" s="45"/>
      <c r="C73" s="45"/>
      <c r="D73" s="45"/>
      <c r="E73" s="45"/>
      <c r="F73" s="45"/>
      <c r="G73" s="45"/>
      <c r="H73" s="45"/>
      <c r="I73" s="45"/>
      <c r="J73" s="46"/>
    </row>
    <row r="74" spans="1:10" ht="18">
      <c r="A74" s="18" t="s">
        <v>90</v>
      </c>
      <c r="B74" s="48"/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35"/>
    </row>
    <row r="75" spans="1:10" ht="15.75">
      <c r="A75" s="16" t="s">
        <v>74</v>
      </c>
      <c r="B75" s="51">
        <v>1.5729042100207753</v>
      </c>
      <c r="C75" s="51">
        <v>1.533351667949464</v>
      </c>
      <c r="D75" s="51"/>
      <c r="E75" s="51"/>
      <c r="F75" s="51"/>
      <c r="G75" s="51"/>
      <c r="H75" s="51"/>
      <c r="I75" s="51"/>
      <c r="J75" s="35"/>
    </row>
    <row r="76" spans="1:10" ht="15.75">
      <c r="A76" s="16" t="s">
        <v>75</v>
      </c>
      <c r="B76" s="51">
        <v>1.4634262753973553</v>
      </c>
      <c r="C76" s="51">
        <v>1.4269089945661793</v>
      </c>
      <c r="D76" s="51"/>
      <c r="E76" s="51">
        <v>1.534760824903042</v>
      </c>
      <c r="F76" s="51"/>
      <c r="G76" s="51"/>
      <c r="H76" s="51"/>
      <c r="I76" s="51"/>
      <c r="J76" s="35"/>
    </row>
    <row r="77" spans="1:10" ht="15.75">
      <c r="A77" s="16" t="s">
        <v>76</v>
      </c>
      <c r="B77" s="51"/>
      <c r="C77" s="51"/>
      <c r="D77" s="24">
        <v>1.4123885612313896</v>
      </c>
      <c r="E77" s="51"/>
      <c r="F77" s="51"/>
      <c r="G77" s="51"/>
      <c r="H77" s="51"/>
      <c r="I77" s="51"/>
      <c r="J77" s="32"/>
    </row>
    <row r="78" spans="1:10" ht="15.75">
      <c r="A78" s="16" t="s">
        <v>77</v>
      </c>
      <c r="B78" s="51"/>
      <c r="C78" s="51"/>
      <c r="D78" s="51">
        <v>1.4854935284946327</v>
      </c>
      <c r="E78" s="51"/>
      <c r="F78" s="51"/>
      <c r="G78" s="51"/>
      <c r="H78" s="51"/>
      <c r="I78" s="51"/>
      <c r="J78" s="35"/>
    </row>
    <row r="79" spans="1:10" ht="15.75">
      <c r="A79" s="16" t="s">
        <v>78</v>
      </c>
      <c r="B79" s="51"/>
      <c r="C79" s="51"/>
      <c r="D79" s="51">
        <v>1.7754003731941255</v>
      </c>
      <c r="E79" s="51"/>
      <c r="F79" s="51"/>
      <c r="G79" s="51"/>
      <c r="H79" s="51"/>
      <c r="I79" s="51"/>
      <c r="J79" s="32"/>
    </row>
    <row r="80" spans="1:10" ht="15.75">
      <c r="A80" s="16" t="s">
        <v>79</v>
      </c>
      <c r="B80" s="51"/>
      <c r="C80" s="51"/>
      <c r="D80" s="51">
        <v>1.69386996868457</v>
      </c>
      <c r="E80" s="51"/>
      <c r="F80" s="51">
        <v>1.5121248729443681</v>
      </c>
      <c r="G80" s="51"/>
      <c r="H80" s="51"/>
      <c r="I80" s="51"/>
      <c r="J80" s="35"/>
    </row>
    <row r="81" spans="1:10" ht="15.75">
      <c r="A81" s="16" t="s">
        <v>80</v>
      </c>
      <c r="B81" s="51"/>
      <c r="C81" s="51"/>
      <c r="D81" s="51"/>
      <c r="E81" s="51">
        <v>1.4825250872666522</v>
      </c>
      <c r="F81" s="51"/>
      <c r="G81" s="51"/>
      <c r="H81" s="51"/>
      <c r="I81" s="51"/>
      <c r="J81" s="35"/>
    </row>
    <row r="82" spans="1:10" ht="15.75">
      <c r="A82" s="16" t="s">
        <v>81</v>
      </c>
      <c r="B82" s="51"/>
      <c r="C82" s="51"/>
      <c r="D82" s="51"/>
      <c r="E82" s="51">
        <v>1.4802046811268028</v>
      </c>
      <c r="F82" s="51"/>
      <c r="G82" s="51"/>
      <c r="H82" s="51"/>
      <c r="I82" s="51"/>
      <c r="J82" s="35"/>
    </row>
    <row r="83" spans="1:10" ht="15.75">
      <c r="A83" s="16" t="s">
        <v>82</v>
      </c>
      <c r="B83" s="51"/>
      <c r="C83" s="51"/>
      <c r="D83" s="51"/>
      <c r="E83" s="24">
        <v>1.466502317985219</v>
      </c>
      <c r="F83" s="51"/>
      <c r="G83" s="51"/>
      <c r="H83" s="51"/>
      <c r="I83" s="51"/>
      <c r="J83" s="32"/>
    </row>
    <row r="84" spans="1:10" ht="15.75">
      <c r="A84" s="16" t="s">
        <v>83</v>
      </c>
      <c r="B84" s="51"/>
      <c r="C84" s="51"/>
      <c r="D84" s="51"/>
      <c r="E84" s="51"/>
      <c r="F84" s="51">
        <v>1.4500419951487205</v>
      </c>
      <c r="G84" s="51"/>
      <c r="H84" s="51"/>
      <c r="I84" s="51"/>
      <c r="J84" s="35"/>
    </row>
    <row r="85" spans="1:10" ht="15.75">
      <c r="A85" s="16" t="s">
        <v>84</v>
      </c>
      <c r="B85" s="51"/>
      <c r="C85" s="51"/>
      <c r="D85" s="51"/>
      <c r="E85" s="51"/>
      <c r="F85" s="51"/>
      <c r="G85" s="24">
        <v>1.4762882818060985</v>
      </c>
      <c r="H85" s="51">
        <v>1.6497147771428584</v>
      </c>
      <c r="I85" s="51"/>
      <c r="J85" s="32"/>
    </row>
    <row r="86" spans="1:10" ht="15.75">
      <c r="A86" s="16" t="s">
        <v>85</v>
      </c>
      <c r="B86" s="51"/>
      <c r="C86" s="51"/>
      <c r="D86" s="51"/>
      <c r="E86" s="51"/>
      <c r="F86" s="51"/>
      <c r="G86" s="51">
        <v>1.6148760146267318</v>
      </c>
      <c r="H86" s="51"/>
      <c r="I86" s="51"/>
      <c r="J86" s="35"/>
    </row>
    <row r="87" spans="1:10" ht="15.75">
      <c r="A87" s="16" t="s">
        <v>86</v>
      </c>
      <c r="B87" s="51"/>
      <c r="C87" s="51"/>
      <c r="D87" s="51"/>
      <c r="E87" s="51"/>
      <c r="F87" s="51"/>
      <c r="G87" s="51"/>
      <c r="H87" s="51"/>
      <c r="I87" s="24">
        <v>1.8119839528190684</v>
      </c>
      <c r="J87" s="32"/>
    </row>
    <row r="88" spans="1:10" ht="15.75">
      <c r="A88" s="36" t="s">
        <v>87</v>
      </c>
      <c r="B88" s="52"/>
      <c r="C88" s="52"/>
      <c r="D88" s="52"/>
      <c r="E88" s="52"/>
      <c r="F88" s="52"/>
      <c r="G88" s="52"/>
      <c r="H88" s="52"/>
      <c r="I88" s="52">
        <v>1.8752055175393378</v>
      </c>
      <c r="J88" s="37"/>
    </row>
    <row r="89" ht="18.75" customHeight="1">
      <c r="A89" s="47" t="s">
        <v>94</v>
      </c>
    </row>
    <row r="90" ht="16.5" customHeight="1">
      <c r="A90" s="47" t="s">
        <v>93</v>
      </c>
    </row>
  </sheetData>
  <sheetProtection/>
  <mergeCells count="6">
    <mergeCell ref="A1:J1"/>
    <mergeCell ref="A2:J2"/>
    <mergeCell ref="A4:A6"/>
    <mergeCell ref="B4:I4"/>
    <mergeCell ref="J4:J6"/>
    <mergeCell ref="A72:J72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2013-09-11T17:29:52Z</cp:lastPrinted>
  <dcterms:created xsi:type="dcterms:W3CDTF">2013-09-11T12:36:20Z</dcterms:created>
  <dcterms:modified xsi:type="dcterms:W3CDTF">2016-11-22T12:59:45Z</dcterms:modified>
  <cp:category/>
  <cp:version/>
  <cp:contentType/>
  <cp:contentStatus/>
</cp:coreProperties>
</file>