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 260813" sheetId="1" r:id="rId1"/>
  </sheets>
  <definedNames>
    <definedName name="_xlnm.Print_Titles" localSheetId="0">'DETALHAMENTO PERMISSÃO 260813'!$1:$6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<sst xmlns="http://schemas.openxmlformats.org/spreadsheetml/2006/main" count="94" uniqueCount="94">
  <si>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</si>
  <si>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</si>
  <si>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</si>
  <si>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</si>
  <si>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</si>
  <si>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</si>
  <si>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</si>
  <si>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</si>
  <si>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</si>
  <si>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</si>
  <si>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</si>
  <si>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</si>
  <si>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</si>
  <si>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</si>
  <si>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</si>
  <si>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</si>
  <si>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</si>
  <si>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</si>
  <si>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</si>
  <si>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</si>
  <si>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</si>
  <si>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</si>
  <si>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</si>
  <si>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</si>
  <si>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</si>
  <si>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</si>
  <si>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</si>
  <si>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</si>
  <si>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</si>
  <si>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</si>
  <si>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</si>
  <si>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</si>
  <si>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</si>
  <si>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</si>
  <si>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</si>
  <si>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</si>
  <si>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</si>
  <si>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</si>
  <si>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</si>
  <si>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</si>
  <si>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 Remuneração Mensal de AVL (5.1. x 5.2.)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</si>
  <si>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</si>
  <si>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</si>
  <si>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</si>
  <si>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</si>
  <si>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</si>
  <si>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</si>
  <si>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</si>
  <si>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</si>
  <si>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</si>
  <si>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</si>
  <si>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</si>
  <si>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</si>
  <si>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</si>
  <si>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</si>
  <si>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</si>
  <si>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</si>
  <si>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</si>
  <si>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</si>
  <si>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</si>
  <si>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</si>
  <si>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</si>
  <si>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</si>
  <si>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</si>
  <si>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</si>
  <si>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</si>
  <si>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</si>
  <si>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</si>
  <si>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</si>
  <si>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</si>
  <si>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</si>
  <si>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</si>
  <si>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7. Acertos Financeiros (7.1. + 7.2. + 7.3. + 7.4.)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</si>
  <si>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</si>
  <si>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</si>
  <si>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</si>
  <si>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</si>
  <si>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 Tarifa de Remuneração Líquida Por Passageiro (1)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</si>
  <si>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</si>
  <si>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</si>
  <si>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</si>
  <si>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</si>
  <si>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</si>
  <si>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</si>
  <si>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</si>
  <si>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</si>
  <si>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</si>
  <si>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</si>
  <si>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</si>
  <si>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</si>
  <si>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</si>
  <si>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</si>
  <si>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</si>
  <si>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OPERAÇÃO 26/08/13 - VENCIMENTO 02/09/13</t>
  </si>
</sst>
</file>

<file path=xl/styles.xml><?xml version="1.0" encoding="utf-8"?>
<styleSheet xmlns="http://schemas.openxmlformats.org/spreadsheetml/2006/main">
  <numFmts count="3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175" fontId="41" fillId="0" borderId="10" xfId="45" applyNumberFormat="1" applyFont="1" applyBorder="1" applyAlignment="1">
      <alignment vertical="center"/>
    </xf>
    <xf numFmtId="176" fontId="41" fillId="0" borderId="10" xfId="45" applyNumberFormat="1" applyFont="1" applyFill="1" applyBorder="1" applyAlignment="1">
      <alignment vertical="center"/>
    </xf>
    <xf numFmtId="176" fontId="41" fillId="0" borderId="10" xfId="45" applyNumberFormat="1" applyFont="1" applyBorder="1" applyAlignment="1">
      <alignment vertical="center"/>
    </xf>
    <xf numFmtId="177" fontId="41" fillId="0" borderId="10" xfId="45" applyNumberFormat="1" applyFont="1" applyBorder="1" applyAlignment="1">
      <alignment vertical="center"/>
    </xf>
    <xf numFmtId="175" fontId="41" fillId="0" borderId="10" xfId="45" applyNumberFormat="1" applyFont="1" applyFill="1" applyBorder="1" applyAlignment="1">
      <alignment vertical="center"/>
    </xf>
    <xf numFmtId="43" fontId="41" fillId="0" borderId="14" xfId="45" applyNumberFormat="1" applyFont="1" applyBorder="1" applyAlignment="1">
      <alignment vertical="center"/>
    </xf>
    <xf numFmtId="176" fontId="41" fillId="0" borderId="14" xfId="45" applyNumberFormat="1" applyFont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93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513907</v>
      </c>
      <c r="C7" s="10">
        <f aca="true" t="shared" si="0" ref="C7:I7">C8+C16+C20</f>
        <v>408477</v>
      </c>
      <c r="D7" s="10">
        <f t="shared" si="0"/>
        <v>572604</v>
      </c>
      <c r="E7" s="10">
        <f t="shared" si="0"/>
        <v>737463</v>
      </c>
      <c r="F7" s="10">
        <f t="shared" si="0"/>
        <v>450041</v>
      </c>
      <c r="G7" s="10">
        <f t="shared" si="0"/>
        <v>736970</v>
      </c>
      <c r="H7" s="10">
        <f t="shared" si="0"/>
        <v>371069</v>
      </c>
      <c r="I7" s="10">
        <f t="shared" si="0"/>
        <v>272114</v>
      </c>
      <c r="J7" s="10">
        <f>+J8+J16+J20</f>
        <v>4062645</v>
      </c>
      <c r="L7" s="42"/>
    </row>
    <row r="8" spans="1:10" ht="15.75">
      <c r="A8" s="11" t="s">
        <v>22</v>
      </c>
      <c r="B8" s="12">
        <f>+B9+B12</f>
        <v>286772</v>
      </c>
      <c r="C8" s="12">
        <f>+C9+C12</f>
        <v>243817</v>
      </c>
      <c r="D8" s="12">
        <f aca="true" t="shared" si="1" ref="D8:I8">+D9+D12</f>
        <v>364075</v>
      </c>
      <c r="E8" s="12">
        <f t="shared" si="1"/>
        <v>434952</v>
      </c>
      <c r="F8" s="12">
        <f t="shared" si="1"/>
        <v>256969</v>
      </c>
      <c r="G8" s="12">
        <f t="shared" si="1"/>
        <v>426541</v>
      </c>
      <c r="H8" s="12">
        <f t="shared" si="1"/>
        <v>198338</v>
      </c>
      <c r="I8" s="12">
        <f t="shared" si="1"/>
        <v>163774</v>
      </c>
      <c r="J8" s="12">
        <f>SUM(B8:I8)</f>
        <v>2375238</v>
      </c>
    </row>
    <row r="9" spans="1:10" ht="15.75">
      <c r="A9" s="13" t="s">
        <v>23</v>
      </c>
      <c r="B9" s="14">
        <v>32539</v>
      </c>
      <c r="C9" s="14">
        <v>33383</v>
      </c>
      <c r="D9" s="14">
        <v>35004</v>
      </c>
      <c r="E9" s="14">
        <v>40444</v>
      </c>
      <c r="F9" s="14">
        <v>33580</v>
      </c>
      <c r="G9" s="14">
        <v>40986</v>
      </c>
      <c r="H9" s="14">
        <v>17987</v>
      </c>
      <c r="I9" s="14">
        <v>22979</v>
      </c>
      <c r="J9" s="12">
        <f aca="true" t="shared" si="2" ref="J9:J15">SUM(B9:I9)</f>
        <v>256902</v>
      </c>
    </row>
    <row r="10" spans="1:10" ht="15.75">
      <c r="A10" s="15" t="s">
        <v>24</v>
      </c>
      <c r="B10" s="14">
        <f>+B9-B11</f>
        <v>32539</v>
      </c>
      <c r="C10" s="14">
        <f aca="true" t="shared" si="3" ref="C10:I10">+C9-C11</f>
        <v>33383</v>
      </c>
      <c r="D10" s="14">
        <f t="shared" si="3"/>
        <v>35004</v>
      </c>
      <c r="E10" s="14">
        <f t="shared" si="3"/>
        <v>40444</v>
      </c>
      <c r="F10" s="14">
        <f t="shared" si="3"/>
        <v>33580</v>
      </c>
      <c r="G10" s="14">
        <f t="shared" si="3"/>
        <v>40986</v>
      </c>
      <c r="H10" s="14">
        <f t="shared" si="3"/>
        <v>17987</v>
      </c>
      <c r="I10" s="14">
        <f t="shared" si="3"/>
        <v>22979</v>
      </c>
      <c r="J10" s="12">
        <f t="shared" si="2"/>
        <v>256902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254233</v>
      </c>
      <c r="C12" s="14">
        <f aca="true" t="shared" si="4" ref="C12:I12">C13+C14+C15</f>
        <v>210434</v>
      </c>
      <c r="D12" s="14">
        <f t="shared" si="4"/>
        <v>329071</v>
      </c>
      <c r="E12" s="14">
        <f t="shared" si="4"/>
        <v>394508</v>
      </c>
      <c r="F12" s="14">
        <f t="shared" si="4"/>
        <v>223389</v>
      </c>
      <c r="G12" s="14">
        <f t="shared" si="4"/>
        <v>385555</v>
      </c>
      <c r="H12" s="14">
        <f t="shared" si="4"/>
        <v>180351</v>
      </c>
      <c r="I12" s="14">
        <f t="shared" si="4"/>
        <v>140795</v>
      </c>
      <c r="J12" s="12">
        <f t="shared" si="2"/>
        <v>2118336</v>
      </c>
    </row>
    <row r="13" spans="1:10" ht="15.75">
      <c r="A13" s="15" t="s">
        <v>27</v>
      </c>
      <c r="B13" s="14">
        <v>111262</v>
      </c>
      <c r="C13" s="14">
        <v>93714</v>
      </c>
      <c r="D13" s="14">
        <v>147627</v>
      </c>
      <c r="E13" s="14">
        <v>177381</v>
      </c>
      <c r="F13" s="14">
        <v>103393</v>
      </c>
      <c r="G13" s="14">
        <v>179153</v>
      </c>
      <c r="H13" s="14">
        <v>82463</v>
      </c>
      <c r="I13" s="14">
        <v>63416</v>
      </c>
      <c r="J13" s="12">
        <f t="shared" si="2"/>
        <v>958409</v>
      </c>
    </row>
    <row r="14" spans="1:10" ht="15.75">
      <c r="A14" s="15" t="s">
        <v>28</v>
      </c>
      <c r="B14" s="14">
        <v>103335</v>
      </c>
      <c r="C14" s="14">
        <v>80939</v>
      </c>
      <c r="D14" s="14">
        <v>135508</v>
      </c>
      <c r="E14" s="14">
        <v>156928</v>
      </c>
      <c r="F14" s="14">
        <v>86711</v>
      </c>
      <c r="G14" s="14">
        <v>153439</v>
      </c>
      <c r="H14" s="14">
        <v>71354</v>
      </c>
      <c r="I14" s="14">
        <v>59749</v>
      </c>
      <c r="J14" s="12">
        <f t="shared" si="2"/>
        <v>847963</v>
      </c>
    </row>
    <row r="15" spans="1:10" ht="15.75">
      <c r="A15" s="15" t="s">
        <v>29</v>
      </c>
      <c r="B15" s="14">
        <v>39636</v>
      </c>
      <c r="C15" s="14">
        <v>35781</v>
      </c>
      <c r="D15" s="14">
        <v>45936</v>
      </c>
      <c r="E15" s="14">
        <v>60199</v>
      </c>
      <c r="F15" s="14">
        <v>33285</v>
      </c>
      <c r="G15" s="14">
        <v>52963</v>
      </c>
      <c r="H15" s="14">
        <v>26534</v>
      </c>
      <c r="I15" s="14">
        <v>17630</v>
      </c>
      <c r="J15" s="12">
        <f t="shared" si="2"/>
        <v>311964</v>
      </c>
    </row>
    <row r="16" spans="1:10" ht="15.75">
      <c r="A16" s="17" t="s">
        <v>30</v>
      </c>
      <c r="B16" s="18">
        <f>B17+B18+B19</f>
        <v>174269</v>
      </c>
      <c r="C16" s="18">
        <f aca="true" t="shared" si="5" ref="C16:I16">C17+C18+C19</f>
        <v>118825</v>
      </c>
      <c r="D16" s="18">
        <f t="shared" si="5"/>
        <v>139566</v>
      </c>
      <c r="E16" s="18">
        <f t="shared" si="5"/>
        <v>209233</v>
      </c>
      <c r="F16" s="18">
        <f t="shared" si="5"/>
        <v>139760</v>
      </c>
      <c r="G16" s="18">
        <f t="shared" si="5"/>
        <v>238095</v>
      </c>
      <c r="H16" s="18">
        <f t="shared" si="5"/>
        <v>141700</v>
      </c>
      <c r="I16" s="18">
        <f t="shared" si="5"/>
        <v>90572</v>
      </c>
      <c r="J16" s="12">
        <f aca="true" t="shared" si="6" ref="J16:J22">SUM(B16:I16)</f>
        <v>1252020</v>
      </c>
    </row>
    <row r="17" spans="1:10" ht="18.75" customHeight="1">
      <c r="A17" s="13" t="s">
        <v>31</v>
      </c>
      <c r="B17" s="14">
        <v>88274</v>
      </c>
      <c r="C17" s="14">
        <v>64424</v>
      </c>
      <c r="D17" s="14">
        <v>78530</v>
      </c>
      <c r="E17" s="14">
        <v>114249</v>
      </c>
      <c r="F17" s="14">
        <v>77120</v>
      </c>
      <c r="G17" s="14">
        <v>129184</v>
      </c>
      <c r="H17" s="14">
        <v>73942</v>
      </c>
      <c r="I17" s="14">
        <v>47850</v>
      </c>
      <c r="J17" s="12">
        <f t="shared" si="6"/>
        <v>673573</v>
      </c>
    </row>
    <row r="18" spans="1:10" ht="18.75" customHeight="1">
      <c r="A18" s="13" t="s">
        <v>32</v>
      </c>
      <c r="B18" s="14">
        <v>63378</v>
      </c>
      <c r="C18" s="14">
        <v>37894</v>
      </c>
      <c r="D18" s="14">
        <v>43536</v>
      </c>
      <c r="E18" s="14">
        <v>66338</v>
      </c>
      <c r="F18" s="14">
        <v>46202</v>
      </c>
      <c r="G18" s="14">
        <v>80797</v>
      </c>
      <c r="H18" s="14">
        <v>51632</v>
      </c>
      <c r="I18" s="14">
        <v>33786</v>
      </c>
      <c r="J18" s="12">
        <f t="shared" si="6"/>
        <v>423563</v>
      </c>
    </row>
    <row r="19" spans="1:10" ht="18.75" customHeight="1">
      <c r="A19" s="13" t="s">
        <v>33</v>
      </c>
      <c r="B19" s="14">
        <v>22617</v>
      </c>
      <c r="C19" s="14">
        <v>16507</v>
      </c>
      <c r="D19" s="14">
        <v>17500</v>
      </c>
      <c r="E19" s="14">
        <v>28646</v>
      </c>
      <c r="F19" s="14">
        <v>16438</v>
      </c>
      <c r="G19" s="14">
        <v>28114</v>
      </c>
      <c r="H19" s="14">
        <v>16126</v>
      </c>
      <c r="I19" s="14">
        <v>8936</v>
      </c>
      <c r="J19" s="12">
        <f t="shared" si="6"/>
        <v>154884</v>
      </c>
    </row>
    <row r="20" spans="1:10" ht="18.75" customHeight="1">
      <c r="A20" s="17" t="s">
        <v>34</v>
      </c>
      <c r="B20" s="14">
        <f>B21+B22</f>
        <v>52866</v>
      </c>
      <c r="C20" s="14">
        <f aca="true" t="shared" si="7" ref="C20:I20">C21+C22</f>
        <v>45835</v>
      </c>
      <c r="D20" s="14">
        <f t="shared" si="7"/>
        <v>68963</v>
      </c>
      <c r="E20" s="14">
        <f t="shared" si="7"/>
        <v>93278</v>
      </c>
      <c r="F20" s="14">
        <f t="shared" si="7"/>
        <v>53312</v>
      </c>
      <c r="G20" s="14">
        <f t="shared" si="7"/>
        <v>72334</v>
      </c>
      <c r="H20" s="14">
        <f t="shared" si="7"/>
        <v>31031</v>
      </c>
      <c r="I20" s="14">
        <f t="shared" si="7"/>
        <v>17768</v>
      </c>
      <c r="J20" s="12">
        <f t="shared" si="6"/>
        <v>435387</v>
      </c>
    </row>
    <row r="21" spans="1:10" ht="18.75" customHeight="1">
      <c r="A21" s="13" t="s">
        <v>35</v>
      </c>
      <c r="B21" s="14">
        <v>30134</v>
      </c>
      <c r="C21" s="14">
        <v>26126</v>
      </c>
      <c r="D21" s="14">
        <v>39309</v>
      </c>
      <c r="E21" s="14">
        <v>53168</v>
      </c>
      <c r="F21" s="14">
        <v>30388</v>
      </c>
      <c r="G21" s="14">
        <v>41230</v>
      </c>
      <c r="H21" s="14">
        <v>17688</v>
      </c>
      <c r="I21" s="14">
        <v>10128</v>
      </c>
      <c r="J21" s="12">
        <f t="shared" si="6"/>
        <v>248171</v>
      </c>
    </row>
    <row r="22" spans="1:10" ht="18.75" customHeight="1">
      <c r="A22" s="13" t="s">
        <v>36</v>
      </c>
      <c r="B22" s="14">
        <v>22732</v>
      </c>
      <c r="C22" s="14">
        <v>19709</v>
      </c>
      <c r="D22" s="14">
        <v>29654</v>
      </c>
      <c r="E22" s="14">
        <v>40110</v>
      </c>
      <c r="F22" s="14">
        <v>22924</v>
      </c>
      <c r="G22" s="14">
        <v>31104</v>
      </c>
      <c r="H22" s="14">
        <v>13343</v>
      </c>
      <c r="I22" s="14">
        <v>7640</v>
      </c>
      <c r="J22" s="12">
        <f t="shared" si="6"/>
        <v>187216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0.9672</v>
      </c>
      <c r="C25" s="22">
        <v>0.9767</v>
      </c>
      <c r="D25" s="22">
        <v>1</v>
      </c>
      <c r="E25" s="22">
        <v>1</v>
      </c>
      <c r="F25" s="22">
        <v>1</v>
      </c>
      <c r="G25" s="22">
        <v>1</v>
      </c>
      <c r="H25" s="22">
        <v>0.9359</v>
      </c>
      <c r="I25" s="22">
        <v>0.9768</v>
      </c>
      <c r="J25" s="21"/>
    </row>
    <row r="26" spans="1:10" ht="18.75" customHeight="1">
      <c r="A26" s="17" t="s">
        <v>38</v>
      </c>
      <c r="B26" s="23">
        <v>0.8255</v>
      </c>
      <c r="C26" s="23">
        <v>0.746</v>
      </c>
      <c r="D26" s="23">
        <v>0.7868</v>
      </c>
      <c r="E26" s="23">
        <v>0.7831</v>
      </c>
      <c r="F26" s="23">
        <v>0.7385</v>
      </c>
      <c r="G26" s="23">
        <v>0.7222</v>
      </c>
      <c r="H26" s="23">
        <v>0.6463</v>
      </c>
      <c r="I26" s="24">
        <v>0.8485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74</v>
      </c>
      <c r="B28" s="23">
        <f>(((+B$8+B$16)*B$25)+(B$20*B$26))/B$7</f>
        <v>0.9526232143169874</v>
      </c>
      <c r="C28" s="23">
        <f aca="true" t="shared" si="8" ref="C28:I28">(((+C$8+C$16)*C$25)+(C$20*C$26))/C$7</f>
        <v>0.9508132683113125</v>
      </c>
      <c r="D28" s="23">
        <f t="shared" si="8"/>
        <v>0.9743227228590788</v>
      </c>
      <c r="E28" s="23">
        <f t="shared" si="8"/>
        <v>0.9725654057220497</v>
      </c>
      <c r="F28" s="23">
        <f t="shared" si="8"/>
        <v>0.9690226268273335</v>
      </c>
      <c r="G28" s="23">
        <f t="shared" si="8"/>
        <v>0.9727337812936754</v>
      </c>
      <c r="H28" s="23">
        <f t="shared" si="8"/>
        <v>0.9116819230385722</v>
      </c>
      <c r="I28" s="23">
        <f t="shared" si="8"/>
        <v>0.9684225023335807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1.5585</v>
      </c>
      <c r="C30" s="26">
        <v>1.5325</v>
      </c>
      <c r="D30" s="26">
        <v>1.5482</v>
      </c>
      <c r="E30" s="26">
        <v>1.5474</v>
      </c>
      <c r="F30" s="26">
        <v>1.5059</v>
      </c>
      <c r="G30" s="26">
        <v>1.5784</v>
      </c>
      <c r="H30" s="26">
        <v>1.8088</v>
      </c>
      <c r="I30" s="26">
        <v>1.9133</v>
      </c>
      <c r="J30" s="27"/>
    </row>
    <row r="31" spans="1:10" ht="18.75" customHeight="1">
      <c r="A31" s="17" t="s">
        <v>75</v>
      </c>
      <c r="B31" s="26">
        <f>B28*B30</f>
        <v>1.4846632795130248</v>
      </c>
      <c r="C31" s="26">
        <f aca="true" t="shared" si="9" ref="C31:I31">C28*C30</f>
        <v>1.4571213336870865</v>
      </c>
      <c r="D31" s="26">
        <f t="shared" si="9"/>
        <v>1.5084464395304258</v>
      </c>
      <c r="E31" s="26">
        <f t="shared" si="9"/>
        <v>1.5049477088143</v>
      </c>
      <c r="F31" s="26">
        <f t="shared" si="9"/>
        <v>1.4592511737392815</v>
      </c>
      <c r="G31" s="26">
        <f t="shared" si="9"/>
        <v>1.5353630003939371</v>
      </c>
      <c r="H31" s="26">
        <f t="shared" si="9"/>
        <v>1.6490502623921695</v>
      </c>
      <c r="I31" s="26">
        <f t="shared" si="9"/>
        <v>1.8528827737148401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40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f aca="true" t="shared" si="10" ref="J33:J50">SUM(B33:I33)</f>
        <v>0</v>
      </c>
    </row>
    <row r="34" spans="1:10" ht="18.75" customHeight="1">
      <c r="A34" s="17" t="s">
        <v>41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f t="shared" si="10"/>
        <v>0</v>
      </c>
    </row>
    <row r="35" spans="1:10" ht="18.75" customHeight="1">
      <c r="A35" s="17" t="s">
        <v>42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0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43</v>
      </c>
      <c r="B37" s="29">
        <f>+B38+B39</f>
        <v>762978.85</v>
      </c>
      <c r="C37" s="29">
        <f aca="true" t="shared" si="11" ref="C37:I37">+C38+C39</f>
        <v>595200.55</v>
      </c>
      <c r="D37" s="29">
        <f t="shared" si="11"/>
        <v>863742.47</v>
      </c>
      <c r="E37" s="29">
        <f t="shared" si="11"/>
        <v>1109843.25</v>
      </c>
      <c r="F37" s="29">
        <f t="shared" si="11"/>
        <v>656722.86</v>
      </c>
      <c r="G37" s="29">
        <f t="shared" si="11"/>
        <v>1131516.47</v>
      </c>
      <c r="H37" s="29">
        <f t="shared" si="11"/>
        <v>611911.43</v>
      </c>
      <c r="I37" s="29">
        <f t="shared" si="11"/>
        <v>504195.34</v>
      </c>
      <c r="J37" s="29">
        <f t="shared" si="10"/>
        <v>6236111.22</v>
      </c>
      <c r="L37" s="43"/>
      <c r="M37" s="43"/>
    </row>
    <row r="38" spans="1:10" ht="15.75">
      <c r="A38" s="17" t="s">
        <v>76</v>
      </c>
      <c r="B38" s="30">
        <f>ROUND(+B7*B31,2)</f>
        <v>762978.85</v>
      </c>
      <c r="C38" s="30">
        <f aca="true" t="shared" si="12" ref="C38:I38">ROUND(+C7*C31,2)</f>
        <v>595200.55</v>
      </c>
      <c r="D38" s="30">
        <f t="shared" si="12"/>
        <v>863742.47</v>
      </c>
      <c r="E38" s="30">
        <f t="shared" si="12"/>
        <v>1109843.25</v>
      </c>
      <c r="F38" s="30">
        <f t="shared" si="12"/>
        <v>656722.86</v>
      </c>
      <c r="G38" s="30">
        <f t="shared" si="12"/>
        <v>1131516.47</v>
      </c>
      <c r="H38" s="30">
        <f t="shared" si="12"/>
        <v>611911.43</v>
      </c>
      <c r="I38" s="30">
        <f t="shared" si="12"/>
        <v>504195.34</v>
      </c>
      <c r="J38" s="30">
        <f>SUM(B38:I38)</f>
        <v>6236111.22</v>
      </c>
    </row>
    <row r="39" spans="1:10" ht="15.75">
      <c r="A39" s="17" t="s">
        <v>44</v>
      </c>
      <c r="B39" s="21">
        <f>+B33</f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0"/>
        <v>0</v>
      </c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8"/>
    </row>
    <row r="41" spans="1:12" ht="15.75">
      <c r="A41" s="2" t="s">
        <v>72</v>
      </c>
      <c r="B41" s="31">
        <f aca="true" t="shared" si="13" ref="B41:J41">+B42+B45+B51</f>
        <v>-110910.86</v>
      </c>
      <c r="C41" s="31">
        <f t="shared" si="13"/>
        <v>-117455.66</v>
      </c>
      <c r="D41" s="31">
        <f t="shared" si="13"/>
        <v>-115948</v>
      </c>
      <c r="E41" s="31">
        <f t="shared" si="13"/>
        <v>-144123.4</v>
      </c>
      <c r="F41" s="31">
        <f t="shared" si="13"/>
        <v>-106251.57</v>
      </c>
      <c r="G41" s="31">
        <f t="shared" si="13"/>
        <v>-157496.3</v>
      </c>
      <c r="H41" s="31">
        <f t="shared" si="13"/>
        <v>-75493.29000000001</v>
      </c>
      <c r="I41" s="31">
        <f t="shared" si="13"/>
        <v>-76232.23</v>
      </c>
      <c r="J41" s="31">
        <f t="shared" si="13"/>
        <v>-903911.31</v>
      </c>
      <c r="L41" s="42"/>
    </row>
    <row r="42" spans="1:12" ht="15.75">
      <c r="A42" s="17" t="s">
        <v>45</v>
      </c>
      <c r="B42" s="32">
        <f>B43+B44</f>
        <v>-97617</v>
      </c>
      <c r="C42" s="32">
        <f aca="true" t="shared" si="14" ref="C42:I42">C43+C44</f>
        <v>-100149</v>
      </c>
      <c r="D42" s="32">
        <f t="shared" si="14"/>
        <v>-105012</v>
      </c>
      <c r="E42" s="32">
        <f t="shared" si="14"/>
        <v>-121332</v>
      </c>
      <c r="F42" s="32">
        <f t="shared" si="14"/>
        <v>-100740</v>
      </c>
      <c r="G42" s="32">
        <f t="shared" si="14"/>
        <v>-122958</v>
      </c>
      <c r="H42" s="32">
        <f t="shared" si="14"/>
        <v>-53961</v>
      </c>
      <c r="I42" s="32">
        <f t="shared" si="14"/>
        <v>-68937</v>
      </c>
      <c r="J42" s="31">
        <f t="shared" si="10"/>
        <v>-770706</v>
      </c>
      <c r="L42" s="42"/>
    </row>
    <row r="43" spans="1:12" ht="15.75">
      <c r="A43" s="13" t="s">
        <v>70</v>
      </c>
      <c r="B43" s="32">
        <f aca="true" t="shared" si="15" ref="B43:I43">ROUND(-B9*$D$3,2)</f>
        <v>-97617</v>
      </c>
      <c r="C43" s="32">
        <f t="shared" si="15"/>
        <v>-100149</v>
      </c>
      <c r="D43" s="32">
        <f t="shared" si="15"/>
        <v>-105012</v>
      </c>
      <c r="E43" s="32">
        <f t="shared" si="15"/>
        <v>-121332</v>
      </c>
      <c r="F43" s="32">
        <f t="shared" si="15"/>
        <v>-100740</v>
      </c>
      <c r="G43" s="32">
        <f t="shared" si="15"/>
        <v>-122958</v>
      </c>
      <c r="H43" s="32">
        <f t="shared" si="15"/>
        <v>-53961</v>
      </c>
      <c r="I43" s="32">
        <f t="shared" si="15"/>
        <v>-68937</v>
      </c>
      <c r="J43" s="31">
        <f t="shared" si="10"/>
        <v>-770706</v>
      </c>
      <c r="L43" s="43"/>
    </row>
    <row r="44" spans="1:12" ht="15.75">
      <c r="A44" s="13" t="s">
        <v>69</v>
      </c>
      <c r="B44" s="32">
        <f>ROUND(B11*$D$3,2)</f>
        <v>0</v>
      </c>
      <c r="C44" s="32">
        <f aca="true" t="shared" si="16" ref="C44:I44">ROUND(C11*$D$3,2)</f>
        <v>0</v>
      </c>
      <c r="D44" s="32">
        <f t="shared" si="16"/>
        <v>0</v>
      </c>
      <c r="E44" s="32">
        <f t="shared" si="16"/>
        <v>0</v>
      </c>
      <c r="F44" s="32">
        <f t="shared" si="16"/>
        <v>0</v>
      </c>
      <c r="G44" s="32">
        <f t="shared" si="16"/>
        <v>0</v>
      </c>
      <c r="H44" s="32">
        <f t="shared" si="16"/>
        <v>0</v>
      </c>
      <c r="I44" s="32">
        <f t="shared" si="16"/>
        <v>0</v>
      </c>
      <c r="J44" s="31">
        <f>SUM(B44:I44)</f>
        <v>0</v>
      </c>
      <c r="L44" s="43"/>
    </row>
    <row r="45" spans="1:12" ht="15.75">
      <c r="A45" s="17" t="s">
        <v>46</v>
      </c>
      <c r="B45" s="32">
        <f aca="true" t="shared" si="17" ref="B45:J45">SUM(B46:B50)</f>
        <v>-13293.86</v>
      </c>
      <c r="C45" s="32">
        <f t="shared" si="17"/>
        <v>-17306.66</v>
      </c>
      <c r="D45" s="32">
        <f t="shared" si="17"/>
        <v>-10936</v>
      </c>
      <c r="E45" s="32">
        <f t="shared" si="17"/>
        <v>-22791.4</v>
      </c>
      <c r="F45" s="32">
        <f t="shared" si="17"/>
        <v>-5511.57</v>
      </c>
      <c r="G45" s="32">
        <f t="shared" si="17"/>
        <v>-34538.3</v>
      </c>
      <c r="H45" s="32">
        <f t="shared" si="17"/>
        <v>-21532.29</v>
      </c>
      <c r="I45" s="32">
        <f t="shared" si="17"/>
        <v>-7295.23</v>
      </c>
      <c r="J45" s="32">
        <f t="shared" si="17"/>
        <v>-133205.31000000003</v>
      </c>
      <c r="L45" s="57"/>
    </row>
    <row r="46" spans="1:10" ht="15.75">
      <c r="A46" s="13" t="s">
        <v>63</v>
      </c>
      <c r="B46" s="27">
        <v>-13293.86</v>
      </c>
      <c r="C46" s="27">
        <v>-17306.66</v>
      </c>
      <c r="D46" s="27">
        <v>-10436</v>
      </c>
      <c r="E46" s="27">
        <v>-22791.4</v>
      </c>
      <c r="F46" s="27">
        <v>-5511.57</v>
      </c>
      <c r="G46" s="27">
        <v>-34538.3</v>
      </c>
      <c r="H46" s="27">
        <v>-21532.29</v>
      </c>
      <c r="I46" s="27">
        <v>-7295.23</v>
      </c>
      <c r="J46" s="27">
        <f t="shared" si="10"/>
        <v>-132705.31000000003</v>
      </c>
    </row>
    <row r="47" spans="1:10" ht="15.75">
      <c r="A47" s="13" t="s">
        <v>64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0"/>
        <v>0</v>
      </c>
    </row>
    <row r="48" spans="1:10" ht="15.75">
      <c r="A48" s="13" t="s">
        <v>65</v>
      </c>
      <c r="B48" s="27">
        <v>0</v>
      </c>
      <c r="C48" s="27">
        <v>0</v>
      </c>
      <c r="D48" s="27">
        <v>-500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0"/>
        <v>-500</v>
      </c>
    </row>
    <row r="49" spans="1:10" ht="15.75">
      <c r="A49" s="13" t="s">
        <v>66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0"/>
        <v>0</v>
      </c>
    </row>
    <row r="50" spans="1:10" ht="15.75">
      <c r="A50" s="13" t="s">
        <v>67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0"/>
        <v>0</v>
      </c>
    </row>
    <row r="51" spans="1:10" ht="15.75">
      <c r="A51" s="17" t="s">
        <v>71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47</v>
      </c>
      <c r="B53" s="35">
        <f aca="true" t="shared" si="18" ref="B53:I53">+B37+B41</f>
        <v>652067.99</v>
      </c>
      <c r="C53" s="35">
        <f t="shared" si="18"/>
        <v>477744.89</v>
      </c>
      <c r="D53" s="35">
        <f t="shared" si="18"/>
        <v>747794.47</v>
      </c>
      <c r="E53" s="35">
        <f t="shared" si="18"/>
        <v>965719.85</v>
      </c>
      <c r="F53" s="35">
        <f t="shared" si="18"/>
        <v>550471.29</v>
      </c>
      <c r="G53" s="35">
        <f t="shared" si="18"/>
        <v>974020.1699999999</v>
      </c>
      <c r="H53" s="35">
        <f t="shared" si="18"/>
        <v>536418.14</v>
      </c>
      <c r="I53" s="35">
        <f t="shared" si="18"/>
        <v>427963.11000000004</v>
      </c>
      <c r="J53" s="35">
        <f>SUM(B53:I53)</f>
        <v>5332199.91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48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5332199.93</v>
      </c>
      <c r="L56" s="43"/>
    </row>
    <row r="57" spans="1:10" ht="17.25" customHeight="1">
      <c r="A57" s="17" t="s">
        <v>49</v>
      </c>
      <c r="B57" s="45">
        <v>133095.74</v>
      </c>
      <c r="C57" s="45">
        <v>140620.46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273716.19999999995</v>
      </c>
    </row>
    <row r="58" spans="1:10" ht="17.25" customHeight="1">
      <c r="A58" s="17" t="s">
        <v>55</v>
      </c>
      <c r="B58" s="45">
        <v>518972.25</v>
      </c>
      <c r="C58" s="45">
        <v>337124.43</v>
      </c>
      <c r="D58" s="44">
        <v>0</v>
      </c>
      <c r="E58" s="45">
        <v>438416.31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19" ref="J58:J70">SUM(B58:I58)</f>
        <v>1294512.99</v>
      </c>
    </row>
    <row r="59" spans="1:10" ht="17.25" customHeight="1">
      <c r="A59" s="17" t="s">
        <v>56</v>
      </c>
      <c r="B59" s="44">
        <v>0</v>
      </c>
      <c r="C59" s="44">
        <v>0</v>
      </c>
      <c r="D59" s="32">
        <v>290349.81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19"/>
        <v>290349.81</v>
      </c>
    </row>
    <row r="60" spans="1:10" ht="17.25" customHeight="1">
      <c r="A60" s="17" t="s">
        <v>57</v>
      </c>
      <c r="B60" s="44">
        <v>0</v>
      </c>
      <c r="C60" s="44">
        <v>0</v>
      </c>
      <c r="D60" s="45">
        <v>291284.17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19"/>
        <v>291284.17</v>
      </c>
    </row>
    <row r="61" spans="1:10" ht="17.25" customHeight="1">
      <c r="A61" s="17" t="s">
        <v>58</v>
      </c>
      <c r="B61" s="44">
        <v>0</v>
      </c>
      <c r="C61" s="44">
        <v>0</v>
      </c>
      <c r="D61" s="45">
        <v>118332.39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19"/>
        <v>118332.39</v>
      </c>
    </row>
    <row r="62" spans="1:10" ht="17.25" customHeight="1">
      <c r="A62" s="17" t="s">
        <v>59</v>
      </c>
      <c r="B62" s="44">
        <v>0</v>
      </c>
      <c r="C62" s="44">
        <v>0</v>
      </c>
      <c r="D62" s="45">
        <v>47828.11</v>
      </c>
      <c r="E62" s="44">
        <v>0</v>
      </c>
      <c r="F62" s="45">
        <v>86665.89</v>
      </c>
      <c r="G62" s="44">
        <v>0</v>
      </c>
      <c r="H62" s="44">
        <v>0</v>
      </c>
      <c r="I62" s="44">
        <v>0</v>
      </c>
      <c r="J62" s="35">
        <f t="shared" si="19"/>
        <v>134494</v>
      </c>
    </row>
    <row r="63" spans="1:10" ht="17.25" customHeight="1">
      <c r="A63" s="17" t="s">
        <v>60</v>
      </c>
      <c r="B63" s="44">
        <v>0</v>
      </c>
      <c r="C63" s="44">
        <v>0</v>
      </c>
      <c r="D63" s="44">
        <v>0</v>
      </c>
      <c r="E63" s="45">
        <v>327465.59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19"/>
        <v>327465.59</v>
      </c>
    </row>
    <row r="64" spans="1:10" ht="17.25" customHeight="1">
      <c r="A64" s="17" t="s">
        <v>61</v>
      </c>
      <c r="B64" s="44">
        <v>0</v>
      </c>
      <c r="C64" s="44">
        <v>0</v>
      </c>
      <c r="D64" s="44">
        <v>0</v>
      </c>
      <c r="E64" s="45">
        <v>172589.77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19"/>
        <v>172589.77</v>
      </c>
    </row>
    <row r="65" spans="1:10" ht="17.25" customHeight="1">
      <c r="A65" s="17" t="s">
        <v>62</v>
      </c>
      <c r="B65" s="44">
        <v>0</v>
      </c>
      <c r="C65" s="44">
        <v>0</v>
      </c>
      <c r="D65" s="44">
        <v>0</v>
      </c>
      <c r="E65" s="32">
        <v>27248.18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19"/>
        <v>27248.18</v>
      </c>
    </row>
    <row r="66" spans="1:10" ht="17.25" customHeight="1">
      <c r="A66" s="17" t="s">
        <v>50</v>
      </c>
      <c r="B66" s="44">
        <v>0</v>
      </c>
      <c r="C66" s="44">
        <v>0</v>
      </c>
      <c r="D66" s="44">
        <v>0</v>
      </c>
      <c r="E66" s="44">
        <v>0</v>
      </c>
      <c r="F66" s="45">
        <v>463805.4</v>
      </c>
      <c r="G66" s="44">
        <v>0</v>
      </c>
      <c r="H66" s="44">
        <v>0</v>
      </c>
      <c r="I66" s="44">
        <v>0</v>
      </c>
      <c r="J66" s="35">
        <f t="shared" si="19"/>
        <v>463805.4</v>
      </c>
    </row>
    <row r="67" spans="1:10" ht="17.25" customHeight="1">
      <c r="A67" s="17" t="s">
        <v>51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550336.54</v>
      </c>
      <c r="H67" s="45">
        <v>536418.14</v>
      </c>
      <c r="I67" s="44">
        <v>0</v>
      </c>
      <c r="J67" s="32">
        <f t="shared" si="19"/>
        <v>1086754.6800000002</v>
      </c>
    </row>
    <row r="68" spans="1:10" ht="17.25" customHeight="1">
      <c r="A68" s="17" t="s">
        <v>52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423683.63</v>
      </c>
      <c r="H68" s="44">
        <v>0</v>
      </c>
      <c r="I68" s="44">
        <v>0</v>
      </c>
      <c r="J68" s="35">
        <f t="shared" si="19"/>
        <v>423683.63</v>
      </c>
    </row>
    <row r="69" spans="1:10" ht="17.25" customHeight="1">
      <c r="A69" s="17" t="s">
        <v>53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150848.79</v>
      </c>
      <c r="J69" s="32">
        <f t="shared" si="19"/>
        <v>150848.79</v>
      </c>
    </row>
    <row r="70" spans="1:10" ht="17.25" customHeight="1">
      <c r="A70" s="17" t="s">
        <v>54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277114.33</v>
      </c>
      <c r="J70" s="35">
        <f t="shared" si="19"/>
        <v>277114.33</v>
      </c>
    </row>
    <row r="71" spans="1:10" ht="17.25" customHeight="1">
      <c r="A71" s="41" t="s">
        <v>68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77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78</v>
      </c>
      <c r="B75" s="49">
        <v>1.5694244213065962</v>
      </c>
      <c r="C75" s="49">
        <v>1.5317626298709683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4">
        <v>0</v>
      </c>
      <c r="J75" s="35"/>
    </row>
    <row r="76" spans="1:10" ht="15.75">
      <c r="A76" s="17" t="s">
        <v>79</v>
      </c>
      <c r="B76" s="49">
        <v>1.463896102952221</v>
      </c>
      <c r="C76" s="49">
        <v>1.4274559704964696</v>
      </c>
      <c r="D76" s="44"/>
      <c r="E76" s="49">
        <v>1.534765490441253</v>
      </c>
      <c r="F76" s="44">
        <v>0</v>
      </c>
      <c r="G76" s="44">
        <v>0</v>
      </c>
      <c r="H76" s="44">
        <v>0</v>
      </c>
      <c r="I76" s="44">
        <v>0</v>
      </c>
      <c r="J76" s="35"/>
    </row>
    <row r="77" spans="1:10" ht="15.75">
      <c r="A77" s="17" t="s">
        <v>80</v>
      </c>
      <c r="B77" s="44">
        <v>0</v>
      </c>
      <c r="C77" s="44">
        <v>0</v>
      </c>
      <c r="D77" s="50">
        <v>1.4120560292635842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32"/>
    </row>
    <row r="78" spans="1:10" ht="15.75">
      <c r="A78" s="17" t="s">
        <v>81</v>
      </c>
      <c r="B78" s="44">
        <v>0</v>
      </c>
      <c r="C78" s="44">
        <v>0</v>
      </c>
      <c r="D78" s="51">
        <v>1.4861151392562626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82</v>
      </c>
      <c r="B79" s="44">
        <v>0</v>
      </c>
      <c r="C79" s="44">
        <v>0</v>
      </c>
      <c r="D79" s="51">
        <v>1.7789520593662884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32"/>
    </row>
    <row r="80" spans="1:10" ht="15.75">
      <c r="A80" s="17" t="s">
        <v>83</v>
      </c>
      <c r="B80" s="44">
        <v>0</v>
      </c>
      <c r="C80" s="44">
        <v>0</v>
      </c>
      <c r="D80" s="51">
        <v>1.7116195013407887</v>
      </c>
      <c r="E80" s="44">
        <v>0</v>
      </c>
      <c r="F80" s="49">
        <v>1.511348096513226</v>
      </c>
      <c r="G80" s="44">
        <v>0</v>
      </c>
      <c r="H80" s="44">
        <v>0</v>
      </c>
      <c r="I80" s="44">
        <v>0</v>
      </c>
      <c r="J80" s="35"/>
    </row>
    <row r="81" spans="1:10" ht="15.75">
      <c r="A81" s="17" t="s">
        <v>84</v>
      </c>
      <c r="B81" s="44">
        <v>0</v>
      </c>
      <c r="C81" s="44">
        <v>0</v>
      </c>
      <c r="D81" s="44">
        <v>0</v>
      </c>
      <c r="E81" s="49">
        <v>1.4827320403643396</v>
      </c>
      <c r="F81" s="44"/>
      <c r="G81" s="44">
        <v>0</v>
      </c>
      <c r="H81" s="44">
        <v>0</v>
      </c>
      <c r="I81" s="44">
        <v>0</v>
      </c>
      <c r="J81" s="35"/>
    </row>
    <row r="82" spans="1:10" ht="15.75">
      <c r="A82" s="17" t="s">
        <v>85</v>
      </c>
      <c r="B82" s="44">
        <v>0</v>
      </c>
      <c r="C82" s="44">
        <v>0</v>
      </c>
      <c r="D82" s="52">
        <v>0</v>
      </c>
      <c r="E82" s="49">
        <v>1.4807565858326106</v>
      </c>
      <c r="F82" s="44">
        <v>0</v>
      </c>
      <c r="G82" s="44">
        <v>0</v>
      </c>
      <c r="H82" s="44">
        <v>0</v>
      </c>
      <c r="I82" s="44">
        <v>0</v>
      </c>
      <c r="J82" s="35"/>
    </row>
    <row r="83" spans="1:10" ht="15.75">
      <c r="A83" s="17" t="s">
        <v>86</v>
      </c>
      <c r="B83" s="44">
        <v>0</v>
      </c>
      <c r="C83" s="44">
        <v>0</v>
      </c>
      <c r="D83" s="44">
        <v>0</v>
      </c>
      <c r="E83" s="53">
        <v>1.466920540876296</v>
      </c>
      <c r="F83" s="44">
        <v>0</v>
      </c>
      <c r="G83" s="44">
        <v>0</v>
      </c>
      <c r="H83" s="44">
        <v>0</v>
      </c>
      <c r="I83" s="44">
        <v>0</v>
      </c>
      <c r="J83" s="32"/>
    </row>
    <row r="84" spans="1:10" ht="15.75">
      <c r="A84" s="17" t="s">
        <v>87</v>
      </c>
      <c r="B84" s="44">
        <v>0</v>
      </c>
      <c r="C84" s="44">
        <v>0</v>
      </c>
      <c r="D84" s="44">
        <v>0</v>
      </c>
      <c r="E84" s="44">
        <v>0</v>
      </c>
      <c r="F84" s="49">
        <v>1.4495609550413746</v>
      </c>
      <c r="G84" s="44">
        <v>0</v>
      </c>
      <c r="H84" s="44">
        <v>0</v>
      </c>
      <c r="I84" s="44">
        <v>0</v>
      </c>
      <c r="J84" s="35"/>
    </row>
    <row r="85" spans="1:10" ht="15.75">
      <c r="A85" s="17" t="s">
        <v>88</v>
      </c>
      <c r="B85" s="44">
        <v>0</v>
      </c>
      <c r="C85" s="44">
        <v>0</v>
      </c>
      <c r="D85" s="44">
        <v>0</v>
      </c>
      <c r="E85" s="44">
        <v>0</v>
      </c>
      <c r="F85" s="44">
        <v>0</v>
      </c>
      <c r="G85" s="50">
        <v>1.476253631926773</v>
      </c>
      <c r="H85" s="49">
        <v>1.6490502574992791</v>
      </c>
      <c r="I85" s="44">
        <v>0</v>
      </c>
      <c r="J85" s="32"/>
    </row>
    <row r="86" spans="1:10" ht="15.75">
      <c r="A86" s="17" t="s">
        <v>89</v>
      </c>
      <c r="B86" s="44">
        <v>0</v>
      </c>
      <c r="C86" s="44">
        <v>0</v>
      </c>
      <c r="D86" s="44">
        <v>0</v>
      </c>
      <c r="E86" s="44">
        <v>0</v>
      </c>
      <c r="F86" s="44">
        <v>0</v>
      </c>
      <c r="G86" s="51">
        <v>1.6142359030236992</v>
      </c>
      <c r="H86" s="44">
        <v>0</v>
      </c>
      <c r="I86" s="44">
        <v>0</v>
      </c>
      <c r="J86" s="35"/>
    </row>
    <row r="87" spans="1:10" ht="15.75">
      <c r="A87" s="17" t="s">
        <v>90</v>
      </c>
      <c r="B87" s="44">
        <v>0</v>
      </c>
      <c r="C87" s="44">
        <v>0</v>
      </c>
      <c r="D87" s="44">
        <v>0</v>
      </c>
      <c r="E87" s="44">
        <v>0</v>
      </c>
      <c r="F87" s="44">
        <v>0</v>
      </c>
      <c r="G87" s="44">
        <v>0</v>
      </c>
      <c r="H87" s="44">
        <v>0</v>
      </c>
      <c r="I87" s="50">
        <v>1.8119185085409908</v>
      </c>
      <c r="J87" s="32"/>
    </row>
    <row r="88" spans="1:10" ht="15.75">
      <c r="A88" s="41" t="s">
        <v>91</v>
      </c>
      <c r="B88" s="54">
        <v>0</v>
      </c>
      <c r="C88" s="54">
        <v>0</v>
      </c>
      <c r="D88" s="54">
        <v>0</v>
      </c>
      <c r="E88" s="54">
        <v>0</v>
      </c>
      <c r="F88" s="54">
        <v>0</v>
      </c>
      <c r="G88" s="54">
        <v>0</v>
      </c>
      <c r="H88" s="54">
        <v>0</v>
      </c>
      <c r="I88" s="55">
        <v>1.8759387994210757</v>
      </c>
      <c r="J88" s="39"/>
    </row>
    <row r="89" ht="15.75">
      <c r="A89" s="56" t="s">
        <v>92</v>
      </c>
    </row>
    <row r="92" ht="14.25">
      <c r="B92" s="58"/>
    </row>
    <row r="93" ht="14.25">
      <c r="F93" s="59"/>
    </row>
    <row r="94" ht="14.25"/>
    <row r="95" spans="6:7" ht="14.25">
      <c r="F95" s="60"/>
      <c r="G95" s="61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2013-08-30T18:41:00Z</dcterms:modified>
  <cp:category/>
  <cp:version/>
  <cp:contentType/>
  <cp:contentStatus/>
</cp:coreProperties>
</file>