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250813" sheetId="1" r:id="rId1"/>
  </sheets>
  <definedNames>
    <definedName name="_xlnm.Print_Titles" localSheetId="0">'DETALHAMENTO PERMISSÃO 250813'!$1:$6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<sst xmlns="http://schemas.openxmlformats.org/spreadsheetml/2006/main" count="94" uniqueCount="94">
  <si>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</si>
  <si>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</si>
  <si>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</si>
  <si>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</si>
  <si>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</si>
  <si>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</si>
  <si>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</si>
  <si>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</si>
  <si>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</si>
  <si>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</si>
  <si>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</si>
  <si>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</si>
  <si>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</si>
  <si>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</si>
  <si>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</si>
  <si>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</si>
  <si>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</si>
  <si>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</si>
  <si>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</si>
  <si>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</si>
  <si>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</si>
  <si>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</si>
  <si>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</si>
  <si>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</si>
  <si>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</si>
  <si>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</si>
  <si>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</si>
  <si>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</si>
  <si>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</si>
  <si>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</si>
  <si>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</si>
  <si>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</si>
  <si>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</si>
  <si>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</si>
  <si>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</si>
  <si>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</si>
  <si>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</si>
  <si>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</si>
  <si>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</si>
  <si>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</si>
  <si>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</si>
  <si>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</si>
  <si>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</si>
  <si>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</si>
  <si>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</si>
  <si>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</si>
  <si>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</si>
  <si>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</si>
  <si>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</si>
  <si>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</si>
  <si>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</si>
  <si>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</si>
  <si>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</si>
  <si>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</si>
  <si>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</si>
  <si>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</si>
  <si>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</si>
  <si>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</si>
  <si>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</si>
  <si>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</si>
  <si>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</si>
  <si>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</si>
  <si>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</si>
  <si>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</si>
  <si>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</si>
  <si>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</si>
  <si>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</si>
  <si>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</si>
  <si>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</si>
  <si>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</si>
  <si>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</si>
  <si>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</si>
  <si>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7. Acertos Financeiros (7.1. + 7.2. + 7.3. + 7.4.)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</si>
  <si>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</si>
  <si>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</si>
  <si>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</si>
  <si>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</si>
  <si>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 Tarifa de Remuneração Líquida Por Passageiro (1)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</si>
  <si>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</si>
  <si>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</si>
  <si>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</si>
  <si>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</si>
  <si>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</si>
  <si>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</si>
  <si>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</si>
  <si>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</si>
  <si>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</si>
  <si>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</si>
  <si>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</si>
  <si>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</si>
  <si>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</si>
  <si>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</si>
  <si>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</si>
  <si>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OPERAÇÃO 25/08/13 - VENCIMENTO 30/08/13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</si>
</sst>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175" fontId="41" fillId="0" borderId="10" xfId="45" applyNumberFormat="1" applyFont="1" applyBorder="1" applyAlignment="1">
      <alignment vertical="center"/>
    </xf>
    <xf numFmtId="176" fontId="41" fillId="0" borderId="10" xfId="45" applyNumberFormat="1" applyFont="1" applyFill="1" applyBorder="1" applyAlignment="1">
      <alignment vertical="center"/>
    </xf>
    <xf numFmtId="176" fontId="41" fillId="0" borderId="10" xfId="45" applyNumberFormat="1" applyFont="1" applyBorder="1" applyAlignment="1">
      <alignment vertical="center"/>
    </xf>
    <xf numFmtId="177" fontId="41" fillId="0" borderId="10" xfId="45" applyNumberFormat="1" applyFont="1" applyBorder="1" applyAlignment="1">
      <alignment vertical="center"/>
    </xf>
    <xf numFmtId="175" fontId="41" fillId="0" borderId="10" xfId="45" applyNumberFormat="1" applyFont="1" applyFill="1" applyBorder="1" applyAlignment="1">
      <alignment vertical="center"/>
    </xf>
    <xf numFmtId="43" fontId="41" fillId="0" borderId="14" xfId="45" applyNumberFormat="1" applyFont="1" applyBorder="1" applyAlignment="1">
      <alignment vertical="center"/>
    </xf>
    <xf numFmtId="176" fontId="41" fillId="0" borderId="14" xfId="45" applyNumberFormat="1" applyFont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638175</xdr:colOff>
      <xdr:row>92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638175</xdr:colOff>
      <xdr:row>92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638175</xdr:colOff>
      <xdr:row>92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>
      <c r="A2" s="65" t="s">
        <v>93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6" t="s">
        <v>18</v>
      </c>
      <c r="B4" s="66" t="s">
        <v>19</v>
      </c>
      <c r="C4" s="66"/>
      <c r="D4" s="66"/>
      <c r="E4" s="66"/>
      <c r="F4" s="66"/>
      <c r="G4" s="66"/>
      <c r="H4" s="66"/>
      <c r="I4" s="66"/>
      <c r="J4" s="67" t="s">
        <v>20</v>
      </c>
    </row>
    <row r="5" spans="1:10" ht="38.25">
      <c r="A5" s="66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6"/>
    </row>
    <row r="6" spans="1:10" ht="15.75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6"/>
    </row>
    <row r="7" spans="1:12" ht="15.75">
      <c r="A7" s="9" t="s">
        <v>21</v>
      </c>
      <c r="B7" s="10">
        <f>B8+B16+B20</f>
        <v>235308</v>
      </c>
      <c r="C7" s="10">
        <f aca="true" t="shared" si="0" ref="C7:I7">C8+C16+C20</f>
        <v>171187</v>
      </c>
      <c r="D7" s="10">
        <f t="shared" si="0"/>
        <v>258489</v>
      </c>
      <c r="E7" s="10">
        <f t="shared" si="0"/>
        <v>335237</v>
      </c>
      <c r="F7" s="10">
        <f t="shared" si="0"/>
        <v>178986</v>
      </c>
      <c r="G7" s="10">
        <f t="shared" si="0"/>
        <v>358770</v>
      </c>
      <c r="H7" s="10">
        <f t="shared" si="0"/>
        <v>215403</v>
      </c>
      <c r="I7" s="10">
        <f t="shared" si="0"/>
        <v>118561</v>
      </c>
      <c r="J7" s="10">
        <f>+J8+J16+J20</f>
        <v>1871941</v>
      </c>
      <c r="L7" s="42"/>
    </row>
    <row r="8" spans="1:10" ht="15.75">
      <c r="A8" s="11" t="s">
        <v>22</v>
      </c>
      <c r="B8" s="12">
        <f>+B9+B12</f>
        <v>128049</v>
      </c>
      <c r="C8" s="12">
        <f>+C9+C12</f>
        <v>99783</v>
      </c>
      <c r="D8" s="12">
        <f aca="true" t="shared" si="1" ref="D8:I8">+D9+D12</f>
        <v>155745</v>
      </c>
      <c r="E8" s="12">
        <f t="shared" si="1"/>
        <v>188050</v>
      </c>
      <c r="F8" s="12">
        <f t="shared" si="1"/>
        <v>102903</v>
      </c>
      <c r="G8" s="12">
        <f t="shared" si="1"/>
        <v>198938</v>
      </c>
      <c r="H8" s="12">
        <f t="shared" si="1"/>
        <v>114823</v>
      </c>
      <c r="I8" s="12">
        <f t="shared" si="1"/>
        <v>71120</v>
      </c>
      <c r="J8" s="12">
        <f>SUM(B8:I8)</f>
        <v>1059411</v>
      </c>
    </row>
    <row r="9" spans="1:10" ht="15.75">
      <c r="A9" s="13" t="s">
        <v>23</v>
      </c>
      <c r="B9" s="14">
        <v>23372</v>
      </c>
      <c r="C9" s="14">
        <v>22130</v>
      </c>
      <c r="D9" s="14">
        <v>26845</v>
      </c>
      <c r="E9" s="14">
        <v>30925</v>
      </c>
      <c r="F9" s="14">
        <v>22037</v>
      </c>
      <c r="G9" s="14">
        <v>30625</v>
      </c>
      <c r="H9" s="14">
        <v>16084</v>
      </c>
      <c r="I9" s="14">
        <v>14428</v>
      </c>
      <c r="J9" s="12">
        <f aca="true" t="shared" si="2" ref="J9:J15">SUM(B9:I9)</f>
        <v>186446</v>
      </c>
    </row>
    <row r="10" spans="1:10" ht="15.75">
      <c r="A10" s="15" t="s">
        <v>24</v>
      </c>
      <c r="B10" s="14">
        <f>+B9-B11</f>
        <v>23372</v>
      </c>
      <c r="C10" s="14">
        <f aca="true" t="shared" si="3" ref="C10:I10">+C9-C11</f>
        <v>22130</v>
      </c>
      <c r="D10" s="14">
        <f t="shared" si="3"/>
        <v>26845</v>
      </c>
      <c r="E10" s="14">
        <f t="shared" si="3"/>
        <v>30925</v>
      </c>
      <c r="F10" s="14">
        <f t="shared" si="3"/>
        <v>22037</v>
      </c>
      <c r="G10" s="14">
        <f t="shared" si="3"/>
        <v>30625</v>
      </c>
      <c r="H10" s="14">
        <f t="shared" si="3"/>
        <v>16084</v>
      </c>
      <c r="I10" s="14">
        <f t="shared" si="3"/>
        <v>14428</v>
      </c>
      <c r="J10" s="12">
        <f t="shared" si="2"/>
        <v>186446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104677</v>
      </c>
      <c r="C12" s="14">
        <f aca="true" t="shared" si="4" ref="C12:I12">C13+C14+C15</f>
        <v>77653</v>
      </c>
      <c r="D12" s="14">
        <f t="shared" si="4"/>
        <v>128900</v>
      </c>
      <c r="E12" s="14">
        <f t="shared" si="4"/>
        <v>157125</v>
      </c>
      <c r="F12" s="14">
        <f t="shared" si="4"/>
        <v>80866</v>
      </c>
      <c r="G12" s="14">
        <f t="shared" si="4"/>
        <v>168313</v>
      </c>
      <c r="H12" s="14">
        <f t="shared" si="4"/>
        <v>98739</v>
      </c>
      <c r="I12" s="14">
        <f t="shared" si="4"/>
        <v>56692</v>
      </c>
      <c r="J12" s="12">
        <f t="shared" si="2"/>
        <v>872965</v>
      </c>
    </row>
    <row r="13" spans="1:10" ht="15.75">
      <c r="A13" s="15" t="s">
        <v>27</v>
      </c>
      <c r="B13" s="14">
        <v>48498</v>
      </c>
      <c r="C13" s="14">
        <v>37705</v>
      </c>
      <c r="D13" s="14">
        <v>61706</v>
      </c>
      <c r="E13" s="14">
        <v>75378</v>
      </c>
      <c r="F13" s="14">
        <v>39409</v>
      </c>
      <c r="G13" s="14">
        <v>80561</v>
      </c>
      <c r="H13" s="14">
        <v>45837</v>
      </c>
      <c r="I13" s="14">
        <v>25225</v>
      </c>
      <c r="J13" s="12">
        <f t="shared" si="2"/>
        <v>414319</v>
      </c>
    </row>
    <row r="14" spans="1:10" ht="15.75">
      <c r="A14" s="15" t="s">
        <v>28</v>
      </c>
      <c r="B14" s="14">
        <v>43748</v>
      </c>
      <c r="C14" s="14">
        <v>30110</v>
      </c>
      <c r="D14" s="14">
        <v>53492</v>
      </c>
      <c r="E14" s="14">
        <v>63200</v>
      </c>
      <c r="F14" s="14">
        <v>32166</v>
      </c>
      <c r="G14" s="14">
        <v>69489</v>
      </c>
      <c r="H14" s="14">
        <v>42659</v>
      </c>
      <c r="I14" s="14">
        <v>26114</v>
      </c>
      <c r="J14" s="12">
        <f t="shared" si="2"/>
        <v>360978</v>
      </c>
    </row>
    <row r="15" spans="1:10" ht="15.75">
      <c r="A15" s="15" t="s">
        <v>29</v>
      </c>
      <c r="B15" s="14">
        <v>12431</v>
      </c>
      <c r="C15" s="14">
        <v>9838</v>
      </c>
      <c r="D15" s="14">
        <v>13702</v>
      </c>
      <c r="E15" s="14">
        <v>18547</v>
      </c>
      <c r="F15" s="14">
        <v>9291</v>
      </c>
      <c r="G15" s="14">
        <v>18263</v>
      </c>
      <c r="H15" s="14">
        <v>10243</v>
      </c>
      <c r="I15" s="14">
        <v>5353</v>
      </c>
      <c r="J15" s="12">
        <f t="shared" si="2"/>
        <v>97668</v>
      </c>
    </row>
    <row r="16" spans="1:10" ht="15.75">
      <c r="A16" s="17" t="s">
        <v>30</v>
      </c>
      <c r="B16" s="18">
        <f>B17+B18+B19</f>
        <v>77442</v>
      </c>
      <c r="C16" s="18">
        <f aca="true" t="shared" si="5" ref="C16:I16">C17+C18+C19</f>
        <v>48559</v>
      </c>
      <c r="D16" s="18">
        <f t="shared" si="5"/>
        <v>67106</v>
      </c>
      <c r="E16" s="18">
        <f t="shared" si="5"/>
        <v>97084</v>
      </c>
      <c r="F16" s="18">
        <f t="shared" si="5"/>
        <v>51672</v>
      </c>
      <c r="G16" s="18">
        <f t="shared" si="5"/>
        <v>118431</v>
      </c>
      <c r="H16" s="18">
        <f t="shared" si="5"/>
        <v>81848</v>
      </c>
      <c r="I16" s="18">
        <f t="shared" si="5"/>
        <v>38817</v>
      </c>
      <c r="J16" s="12">
        <f aca="true" t="shared" si="6" ref="J16:J22">SUM(B16:I16)</f>
        <v>580959</v>
      </c>
    </row>
    <row r="17" spans="1:10" ht="18.75" customHeight="1">
      <c r="A17" s="13" t="s">
        <v>31</v>
      </c>
      <c r="B17" s="14">
        <v>43487</v>
      </c>
      <c r="C17" s="14">
        <v>30261</v>
      </c>
      <c r="D17" s="14">
        <v>39975</v>
      </c>
      <c r="E17" s="14">
        <v>58041</v>
      </c>
      <c r="F17" s="14">
        <v>31670</v>
      </c>
      <c r="G17" s="14">
        <v>68959</v>
      </c>
      <c r="H17" s="14">
        <v>44697</v>
      </c>
      <c r="I17" s="14">
        <v>21833</v>
      </c>
      <c r="J17" s="12">
        <f t="shared" si="6"/>
        <v>338923</v>
      </c>
    </row>
    <row r="18" spans="1:10" ht="18.75" customHeight="1">
      <c r="A18" s="13" t="s">
        <v>32</v>
      </c>
      <c r="B18" s="14">
        <v>26721</v>
      </c>
      <c r="C18" s="14">
        <v>13499</v>
      </c>
      <c r="D18" s="14">
        <v>21238</v>
      </c>
      <c r="E18" s="14">
        <v>29644</v>
      </c>
      <c r="F18" s="14">
        <v>15643</v>
      </c>
      <c r="G18" s="14">
        <v>39195</v>
      </c>
      <c r="H18" s="14">
        <v>30611</v>
      </c>
      <c r="I18" s="14">
        <v>14066</v>
      </c>
      <c r="J18" s="12">
        <f t="shared" si="6"/>
        <v>190617</v>
      </c>
    </row>
    <row r="19" spans="1:10" ht="18.75" customHeight="1">
      <c r="A19" s="13" t="s">
        <v>33</v>
      </c>
      <c r="B19" s="14">
        <v>7234</v>
      </c>
      <c r="C19" s="14">
        <v>4799</v>
      </c>
      <c r="D19" s="14">
        <v>5893</v>
      </c>
      <c r="E19" s="14">
        <v>9399</v>
      </c>
      <c r="F19" s="14">
        <v>4359</v>
      </c>
      <c r="G19" s="14">
        <v>10277</v>
      </c>
      <c r="H19" s="14">
        <v>6540</v>
      </c>
      <c r="I19" s="14">
        <v>2918</v>
      </c>
      <c r="J19" s="12">
        <f t="shared" si="6"/>
        <v>51419</v>
      </c>
    </row>
    <row r="20" spans="1:10" ht="18.75" customHeight="1">
      <c r="A20" s="17" t="s">
        <v>34</v>
      </c>
      <c r="B20" s="14">
        <f>B21+B22</f>
        <v>29817</v>
      </c>
      <c r="C20" s="14">
        <f aca="true" t="shared" si="7" ref="C20:I20">C21+C22</f>
        <v>22845</v>
      </c>
      <c r="D20" s="14">
        <f t="shared" si="7"/>
        <v>35638</v>
      </c>
      <c r="E20" s="14">
        <f t="shared" si="7"/>
        <v>50103</v>
      </c>
      <c r="F20" s="14">
        <f t="shared" si="7"/>
        <v>24411</v>
      </c>
      <c r="G20" s="14">
        <f t="shared" si="7"/>
        <v>41401</v>
      </c>
      <c r="H20" s="14">
        <f t="shared" si="7"/>
        <v>18732</v>
      </c>
      <c r="I20" s="14">
        <f t="shared" si="7"/>
        <v>8624</v>
      </c>
      <c r="J20" s="12">
        <f t="shared" si="6"/>
        <v>231571</v>
      </c>
    </row>
    <row r="21" spans="1:10" ht="18.75" customHeight="1">
      <c r="A21" s="13" t="s">
        <v>35</v>
      </c>
      <c r="B21" s="14">
        <v>16996</v>
      </c>
      <c r="C21" s="14">
        <v>13022</v>
      </c>
      <c r="D21" s="14">
        <v>20314</v>
      </c>
      <c r="E21" s="14">
        <v>28559</v>
      </c>
      <c r="F21" s="14">
        <v>13914</v>
      </c>
      <c r="G21" s="14">
        <v>23599</v>
      </c>
      <c r="H21" s="14">
        <v>10677</v>
      </c>
      <c r="I21" s="14">
        <v>4916</v>
      </c>
      <c r="J21" s="12">
        <f t="shared" si="6"/>
        <v>131997</v>
      </c>
    </row>
    <row r="22" spans="1:10" ht="18.75" customHeight="1">
      <c r="A22" s="13" t="s">
        <v>36</v>
      </c>
      <c r="B22" s="14">
        <v>12821</v>
      </c>
      <c r="C22" s="14">
        <v>9823</v>
      </c>
      <c r="D22" s="14">
        <v>15324</v>
      </c>
      <c r="E22" s="14">
        <v>21544</v>
      </c>
      <c r="F22" s="14">
        <v>10497</v>
      </c>
      <c r="G22" s="14">
        <v>17802</v>
      </c>
      <c r="H22" s="14">
        <v>8055</v>
      </c>
      <c r="I22" s="14">
        <v>3708</v>
      </c>
      <c r="J22" s="12">
        <f t="shared" si="6"/>
        <v>99574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7" t="s">
        <v>38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74</v>
      </c>
      <c r="B28" s="23">
        <f>(((+B$8+B$16)*B$25)+(B$20*B$26))/B$7</f>
        <v>0.9492445165485237</v>
      </c>
      <c r="C28" s="23">
        <f aca="true" t="shared" si="8" ref="C28:I28">(((+C$8+C$16)*C$25)+(C$20*C$26))/C$7</f>
        <v>0.9459129571754865</v>
      </c>
      <c r="D28" s="23">
        <f t="shared" si="8"/>
        <v>0.9706060157298763</v>
      </c>
      <c r="E28" s="23">
        <f t="shared" si="8"/>
        <v>0.9675831107544811</v>
      </c>
      <c r="F28" s="23">
        <f t="shared" si="8"/>
        <v>0.9643353306962557</v>
      </c>
      <c r="G28" s="23">
        <f t="shared" si="8"/>
        <v>0.967942699222343</v>
      </c>
      <c r="H28" s="23">
        <f t="shared" si="8"/>
        <v>0.9107156376652136</v>
      </c>
      <c r="I28" s="23">
        <f t="shared" si="8"/>
        <v>0.9674675955837079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75</v>
      </c>
      <c r="B31" s="26">
        <f>B28*B30</f>
        <v>1.4793975790408742</v>
      </c>
      <c r="C31" s="26">
        <f aca="true" t="shared" si="9" ref="C31:I31">C28*C30</f>
        <v>1.449611606871433</v>
      </c>
      <c r="D31" s="26">
        <f t="shared" si="9"/>
        <v>1.5026922335529944</v>
      </c>
      <c r="E31" s="26">
        <f t="shared" si="9"/>
        <v>1.497238105581484</v>
      </c>
      <c r="F31" s="26">
        <f t="shared" si="9"/>
        <v>1.4521925744954913</v>
      </c>
      <c r="G31" s="26">
        <f t="shared" si="9"/>
        <v>1.5278007564525462</v>
      </c>
      <c r="H31" s="26">
        <f t="shared" si="9"/>
        <v>1.6473024454088383</v>
      </c>
      <c r="I31" s="26">
        <f t="shared" si="9"/>
        <v>1.8510557506303082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0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348114.09</v>
      </c>
      <c r="C37" s="29">
        <f aca="true" t="shared" si="11" ref="C37:I37">+C38+C39</f>
        <v>248154.66</v>
      </c>
      <c r="D37" s="29">
        <f t="shared" si="11"/>
        <v>388429.41</v>
      </c>
      <c r="E37" s="29">
        <f t="shared" si="11"/>
        <v>501929.61</v>
      </c>
      <c r="F37" s="29">
        <f t="shared" si="11"/>
        <v>259922.14</v>
      </c>
      <c r="G37" s="29">
        <f t="shared" si="11"/>
        <v>548129.08</v>
      </c>
      <c r="H37" s="29">
        <f t="shared" si="11"/>
        <v>354833.89</v>
      </c>
      <c r="I37" s="29">
        <f t="shared" si="11"/>
        <v>219463.02</v>
      </c>
      <c r="J37" s="29">
        <f t="shared" si="10"/>
        <v>2868975.9000000004</v>
      </c>
      <c r="L37" s="43"/>
      <c r="M37" s="43"/>
    </row>
    <row r="38" spans="1:10" ht="15.75">
      <c r="A38" s="17" t="s">
        <v>76</v>
      </c>
      <c r="B38" s="30">
        <f>ROUND(+B7*B31,2)</f>
        <v>348114.09</v>
      </c>
      <c r="C38" s="30">
        <f aca="true" t="shared" si="12" ref="C38:I38">ROUND(+C7*C31,2)</f>
        <v>248154.66</v>
      </c>
      <c r="D38" s="30">
        <f t="shared" si="12"/>
        <v>388429.41</v>
      </c>
      <c r="E38" s="30">
        <f t="shared" si="12"/>
        <v>501929.61</v>
      </c>
      <c r="F38" s="30">
        <f t="shared" si="12"/>
        <v>259922.14</v>
      </c>
      <c r="G38" s="30">
        <f t="shared" si="12"/>
        <v>548129.08</v>
      </c>
      <c r="H38" s="30">
        <f t="shared" si="12"/>
        <v>354833.89</v>
      </c>
      <c r="I38" s="30">
        <f t="shared" si="12"/>
        <v>219463.02</v>
      </c>
      <c r="J38" s="30">
        <f>SUM(B38:I38)</f>
        <v>2868975.9000000004</v>
      </c>
    </row>
    <row r="39" spans="1:12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  <c r="L39" s="68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8"/>
    </row>
    <row r="41" spans="1:12" ht="15.75">
      <c r="A41" s="2" t="s">
        <v>72</v>
      </c>
      <c r="B41" s="31">
        <f aca="true" t="shared" si="13" ref="B41:J41">+B42+B45+B51</f>
        <v>-70116</v>
      </c>
      <c r="C41" s="31">
        <f t="shared" si="13"/>
        <v>-66390</v>
      </c>
      <c r="D41" s="31">
        <f t="shared" si="13"/>
        <v>-80535</v>
      </c>
      <c r="E41" s="31">
        <f t="shared" si="13"/>
        <v>-92775</v>
      </c>
      <c r="F41" s="31">
        <f t="shared" si="13"/>
        <v>-66111</v>
      </c>
      <c r="G41" s="31">
        <f t="shared" si="13"/>
        <v>-91875</v>
      </c>
      <c r="H41" s="31">
        <f t="shared" si="13"/>
        <v>-48252</v>
      </c>
      <c r="I41" s="31">
        <f t="shared" si="13"/>
        <v>-43284</v>
      </c>
      <c r="J41" s="31">
        <f t="shared" si="13"/>
        <v>-559338</v>
      </c>
      <c r="L41" s="57"/>
    </row>
    <row r="42" spans="1:12" ht="15.75">
      <c r="A42" s="17" t="s">
        <v>45</v>
      </c>
      <c r="B42" s="32">
        <f>B43+B44</f>
        <v>-70116</v>
      </c>
      <c r="C42" s="32">
        <f aca="true" t="shared" si="14" ref="C42:I42">C43+C44</f>
        <v>-66390</v>
      </c>
      <c r="D42" s="32">
        <f t="shared" si="14"/>
        <v>-80535</v>
      </c>
      <c r="E42" s="32">
        <f t="shared" si="14"/>
        <v>-92775</v>
      </c>
      <c r="F42" s="32">
        <f t="shared" si="14"/>
        <v>-66111</v>
      </c>
      <c r="G42" s="32">
        <f t="shared" si="14"/>
        <v>-91875</v>
      </c>
      <c r="H42" s="32">
        <f t="shared" si="14"/>
        <v>-48252</v>
      </c>
      <c r="I42" s="32">
        <f t="shared" si="14"/>
        <v>-43284</v>
      </c>
      <c r="J42" s="31">
        <f t="shared" si="10"/>
        <v>-559338</v>
      </c>
      <c r="L42" s="43"/>
    </row>
    <row r="43" spans="1:12" ht="15.75">
      <c r="A43" s="13" t="s">
        <v>70</v>
      </c>
      <c r="B43" s="32">
        <f aca="true" t="shared" si="15" ref="B43:I43">ROUND(-B9*$D$3,2)</f>
        <v>-70116</v>
      </c>
      <c r="C43" s="32">
        <f t="shared" si="15"/>
        <v>-66390</v>
      </c>
      <c r="D43" s="32">
        <f t="shared" si="15"/>
        <v>-80535</v>
      </c>
      <c r="E43" s="32">
        <f t="shared" si="15"/>
        <v>-92775</v>
      </c>
      <c r="F43" s="32">
        <f t="shared" si="15"/>
        <v>-66111</v>
      </c>
      <c r="G43" s="32">
        <f t="shared" si="15"/>
        <v>-91875</v>
      </c>
      <c r="H43" s="32">
        <f t="shared" si="15"/>
        <v>-48252</v>
      </c>
      <c r="I43" s="32">
        <f t="shared" si="15"/>
        <v>-43284</v>
      </c>
      <c r="J43" s="31">
        <f t="shared" si="10"/>
        <v>-559338</v>
      </c>
      <c r="L43" s="43"/>
    </row>
    <row r="44" spans="1:12" ht="15.75">
      <c r="A44" s="13" t="s">
        <v>69</v>
      </c>
      <c r="B44" s="32">
        <f>ROUND(B11*$D$3,2)</f>
        <v>0</v>
      </c>
      <c r="C44" s="32">
        <f aca="true" t="shared" si="16" ref="C44:I44">ROUND(C11*$D$3,2)</f>
        <v>0</v>
      </c>
      <c r="D44" s="32">
        <f t="shared" si="16"/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1">
        <f>SUM(B44:I44)</f>
        <v>0</v>
      </c>
      <c r="L44" s="43"/>
    </row>
    <row r="45" spans="1:12" ht="15.75">
      <c r="A45" s="17" t="s">
        <v>46</v>
      </c>
      <c r="B45" s="32">
        <f aca="true" t="shared" si="17" ref="B45:J45">SUM(B46:B50)</f>
        <v>0</v>
      </c>
      <c r="C45" s="32">
        <f t="shared" si="17"/>
        <v>0</v>
      </c>
      <c r="D45" s="32">
        <f t="shared" si="17"/>
        <v>0</v>
      </c>
      <c r="E45" s="32">
        <f t="shared" si="17"/>
        <v>0</v>
      </c>
      <c r="F45" s="32">
        <f t="shared" si="17"/>
        <v>0</v>
      </c>
      <c r="G45" s="32">
        <f t="shared" si="17"/>
        <v>0</v>
      </c>
      <c r="H45" s="32">
        <f t="shared" si="17"/>
        <v>0</v>
      </c>
      <c r="I45" s="32">
        <f t="shared" si="17"/>
        <v>0</v>
      </c>
      <c r="J45" s="32">
        <f t="shared" si="17"/>
        <v>0</v>
      </c>
      <c r="L45" s="57"/>
    </row>
    <row r="46" spans="1:10" ht="15.75">
      <c r="A46" s="13" t="s">
        <v>63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0"/>
        <v>0</v>
      </c>
    </row>
    <row r="47" spans="1:10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</row>
    <row r="48" spans="1:10" ht="15.75">
      <c r="A48" s="13" t="s">
        <v>65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</row>
    <row r="49" spans="1:10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47</v>
      </c>
      <c r="B53" s="35">
        <f aca="true" t="shared" si="18" ref="B53:I53">+B37+B41</f>
        <v>277998.09</v>
      </c>
      <c r="C53" s="35">
        <f t="shared" si="18"/>
        <v>181764.66</v>
      </c>
      <c r="D53" s="35">
        <f t="shared" si="18"/>
        <v>307894.41</v>
      </c>
      <c r="E53" s="35">
        <f t="shared" si="18"/>
        <v>409154.61</v>
      </c>
      <c r="F53" s="35">
        <f t="shared" si="18"/>
        <v>193811.14</v>
      </c>
      <c r="G53" s="35">
        <f t="shared" si="18"/>
        <v>456254.07999999996</v>
      </c>
      <c r="H53" s="35">
        <f t="shared" si="18"/>
        <v>306581.89</v>
      </c>
      <c r="I53" s="35">
        <f t="shared" si="18"/>
        <v>176179.02</v>
      </c>
      <c r="J53" s="35">
        <f>SUM(B53:I53)</f>
        <v>2309637.9000000004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48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2309637.91</v>
      </c>
      <c r="L56" s="43"/>
    </row>
    <row r="57" spans="1:10" ht="17.25" customHeight="1">
      <c r="A57" s="17" t="s">
        <v>49</v>
      </c>
      <c r="B57" s="45">
        <v>56188.56</v>
      </c>
      <c r="C57" s="45">
        <v>50478.55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106667.11</v>
      </c>
    </row>
    <row r="58" spans="1:10" ht="17.25" customHeight="1">
      <c r="A58" s="17" t="s">
        <v>55</v>
      </c>
      <c r="B58" s="45">
        <v>221809.52</v>
      </c>
      <c r="C58" s="45">
        <v>131286.11</v>
      </c>
      <c r="D58" s="44">
        <v>0</v>
      </c>
      <c r="E58" s="45">
        <v>195103.74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19" ref="J58:J70">SUM(B58:I58)</f>
        <v>548199.37</v>
      </c>
    </row>
    <row r="59" spans="1:10" ht="17.25" customHeight="1">
      <c r="A59" s="17" t="s">
        <v>56</v>
      </c>
      <c r="B59" s="44">
        <v>0</v>
      </c>
      <c r="C59" s="44">
        <v>0</v>
      </c>
      <c r="D59" s="32">
        <v>113032.8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19"/>
        <v>113032.8</v>
      </c>
    </row>
    <row r="60" spans="1:10" ht="17.25" customHeight="1">
      <c r="A60" s="17" t="s">
        <v>57</v>
      </c>
      <c r="B60" s="44">
        <v>0</v>
      </c>
      <c r="C60" s="44">
        <v>0</v>
      </c>
      <c r="D60" s="45">
        <v>123491.9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19"/>
        <v>123491.9</v>
      </c>
    </row>
    <row r="61" spans="1:10" ht="17.25" customHeight="1">
      <c r="A61" s="17" t="s">
        <v>58</v>
      </c>
      <c r="B61" s="44">
        <v>0</v>
      </c>
      <c r="C61" s="44">
        <v>0</v>
      </c>
      <c r="D61" s="45">
        <v>48243.06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19"/>
        <v>48243.06</v>
      </c>
    </row>
    <row r="62" spans="1:10" ht="17.25" customHeight="1">
      <c r="A62" s="17" t="s">
        <v>59</v>
      </c>
      <c r="B62" s="44">
        <v>0</v>
      </c>
      <c r="C62" s="44">
        <v>0</v>
      </c>
      <c r="D62" s="45">
        <v>23126.65</v>
      </c>
      <c r="E62" s="44">
        <v>0</v>
      </c>
      <c r="F62" s="45">
        <v>25657.55</v>
      </c>
      <c r="G62" s="44">
        <v>0</v>
      </c>
      <c r="H62" s="44">
        <v>0</v>
      </c>
      <c r="I62" s="44">
        <v>0</v>
      </c>
      <c r="J62" s="35">
        <f t="shared" si="19"/>
        <v>48784.2</v>
      </c>
    </row>
    <row r="63" spans="1:10" ht="17.25" customHeight="1">
      <c r="A63" s="17" t="s">
        <v>60</v>
      </c>
      <c r="B63" s="44">
        <v>0</v>
      </c>
      <c r="C63" s="44">
        <v>0</v>
      </c>
      <c r="D63" s="44">
        <v>0</v>
      </c>
      <c r="E63" s="45">
        <v>121721.06</v>
      </c>
      <c r="F63" s="44">
        <v>0</v>
      </c>
      <c r="G63" s="44">
        <v>0</v>
      </c>
      <c r="H63" s="44">
        <v>0</v>
      </c>
      <c r="I63" s="44">
        <v>0</v>
      </c>
      <c r="J63" s="35">
        <f t="shared" si="19"/>
        <v>121721.06</v>
      </c>
    </row>
    <row r="64" spans="1:10" ht="17.25" customHeight="1">
      <c r="A64" s="17" t="s">
        <v>61</v>
      </c>
      <c r="B64" s="44">
        <v>0</v>
      </c>
      <c r="C64" s="44">
        <v>0</v>
      </c>
      <c r="D64" s="44">
        <v>0</v>
      </c>
      <c r="E64" s="45">
        <v>78040.89</v>
      </c>
      <c r="F64" s="44">
        <v>0</v>
      </c>
      <c r="G64" s="44">
        <v>0</v>
      </c>
      <c r="H64" s="44">
        <v>0</v>
      </c>
      <c r="I64" s="44">
        <v>0</v>
      </c>
      <c r="J64" s="35">
        <f t="shared" si="19"/>
        <v>78040.89</v>
      </c>
    </row>
    <row r="65" spans="1:10" ht="17.25" customHeight="1">
      <c r="A65" s="17" t="s">
        <v>62</v>
      </c>
      <c r="B65" s="44">
        <v>0</v>
      </c>
      <c r="C65" s="44">
        <v>0</v>
      </c>
      <c r="D65" s="44">
        <v>0</v>
      </c>
      <c r="E65" s="32">
        <v>14288.93</v>
      </c>
      <c r="F65" s="44">
        <v>0</v>
      </c>
      <c r="G65" s="44">
        <v>0</v>
      </c>
      <c r="H65" s="44">
        <v>0</v>
      </c>
      <c r="I65" s="44">
        <v>0</v>
      </c>
      <c r="J65" s="32">
        <f t="shared" si="19"/>
        <v>14288.93</v>
      </c>
    </row>
    <row r="66" spans="1:10" ht="17.25" customHeight="1">
      <c r="A66" s="17" t="s">
        <v>50</v>
      </c>
      <c r="B66" s="44">
        <v>0</v>
      </c>
      <c r="C66" s="44">
        <v>0</v>
      </c>
      <c r="D66" s="44">
        <v>0</v>
      </c>
      <c r="E66" s="44">
        <v>0</v>
      </c>
      <c r="F66" s="45">
        <v>168153.59</v>
      </c>
      <c r="G66" s="44">
        <v>0</v>
      </c>
      <c r="H66" s="44">
        <v>0</v>
      </c>
      <c r="I66" s="44">
        <v>0</v>
      </c>
      <c r="J66" s="35">
        <f t="shared" si="19"/>
        <v>168153.59</v>
      </c>
    </row>
    <row r="67" spans="1:10" ht="17.25" customHeight="1">
      <c r="A67" s="17" t="s">
        <v>51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264255.41</v>
      </c>
      <c r="H67" s="45">
        <v>306581.89</v>
      </c>
      <c r="I67" s="44">
        <v>0</v>
      </c>
      <c r="J67" s="32">
        <f t="shared" si="19"/>
        <v>570837.3</v>
      </c>
    </row>
    <row r="68" spans="1:10" ht="17.25" customHeight="1">
      <c r="A68" s="17" t="s">
        <v>52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191998.68</v>
      </c>
      <c r="H68" s="44">
        <v>0</v>
      </c>
      <c r="I68" s="44">
        <v>0</v>
      </c>
      <c r="J68" s="35">
        <f t="shared" si="19"/>
        <v>191998.68</v>
      </c>
    </row>
    <row r="69" spans="1:10" ht="17.25" customHeight="1">
      <c r="A69" s="17" t="s">
        <v>53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56939.24</v>
      </c>
      <c r="J69" s="32">
        <f t="shared" si="19"/>
        <v>56939.24</v>
      </c>
    </row>
    <row r="70" spans="1:10" ht="17.25" customHeight="1">
      <c r="A70" s="17" t="s">
        <v>54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119239.78</v>
      </c>
      <c r="J70" s="35">
        <f t="shared" si="19"/>
        <v>119239.78</v>
      </c>
    </row>
    <row r="71" spans="1:10" ht="17.25" customHeight="1">
      <c r="A71" s="41" t="s">
        <v>68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62"/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77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78</v>
      </c>
      <c r="B75" s="49">
        <v>1.566449671409289</v>
      </c>
      <c r="C75" s="49">
        <v>1.5284934240168209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35"/>
    </row>
    <row r="76" spans="1:10" ht="15.75">
      <c r="A76" s="17" t="s">
        <v>79</v>
      </c>
      <c r="B76" s="49">
        <v>1.458704047550167</v>
      </c>
      <c r="C76" s="49">
        <v>1.4200991346786753</v>
      </c>
      <c r="D76" s="44"/>
      <c r="E76" s="49">
        <v>1.5240035615890366</v>
      </c>
      <c r="F76" s="44">
        <v>0</v>
      </c>
      <c r="G76" s="44">
        <v>0</v>
      </c>
      <c r="H76" s="44">
        <v>0</v>
      </c>
      <c r="I76" s="44">
        <v>0</v>
      </c>
      <c r="J76" s="35"/>
    </row>
    <row r="77" spans="1:10" ht="15.75">
      <c r="A77" s="17" t="s">
        <v>80</v>
      </c>
      <c r="B77" s="44">
        <v>0</v>
      </c>
      <c r="C77" s="44">
        <v>0</v>
      </c>
      <c r="D77" s="50">
        <v>1.4078770070934616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32"/>
    </row>
    <row r="78" spans="1:10" ht="15.75">
      <c r="A78" s="17" t="s">
        <v>81</v>
      </c>
      <c r="B78" s="44">
        <v>0</v>
      </c>
      <c r="C78" s="44">
        <v>0</v>
      </c>
      <c r="D78" s="51">
        <v>1.4772410576611907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82</v>
      </c>
      <c r="B79" s="44">
        <v>0</v>
      </c>
      <c r="C79" s="44">
        <v>0</v>
      </c>
      <c r="D79" s="51">
        <v>1.7946824958586418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32"/>
    </row>
    <row r="80" spans="1:10" ht="15.75">
      <c r="A80" s="17" t="s">
        <v>83</v>
      </c>
      <c r="B80" s="44">
        <v>0</v>
      </c>
      <c r="C80" s="44">
        <v>0</v>
      </c>
      <c r="D80" s="51">
        <v>1.6414</v>
      </c>
      <c r="E80" s="44">
        <v>0</v>
      </c>
      <c r="F80" s="49">
        <v>1.5162765366707958</v>
      </c>
      <c r="G80" s="44">
        <v>0</v>
      </c>
      <c r="H80" s="44">
        <v>0</v>
      </c>
      <c r="I80" s="44">
        <v>0</v>
      </c>
      <c r="J80" s="35"/>
    </row>
    <row r="81" spans="1:10" ht="15.75">
      <c r="A81" s="17" t="s">
        <v>84</v>
      </c>
      <c r="B81" s="44">
        <v>0</v>
      </c>
      <c r="C81" s="44">
        <v>0</v>
      </c>
      <c r="D81" s="44">
        <v>0</v>
      </c>
      <c r="E81" s="49">
        <v>1.4769977361676003</v>
      </c>
      <c r="F81" s="44"/>
      <c r="G81" s="44">
        <v>0</v>
      </c>
      <c r="H81" s="44">
        <v>0</v>
      </c>
      <c r="I81" s="44">
        <v>0</v>
      </c>
      <c r="J81" s="35"/>
    </row>
    <row r="82" spans="1:10" ht="15.75">
      <c r="A82" s="17" t="s">
        <v>85</v>
      </c>
      <c r="B82" s="44">
        <v>0</v>
      </c>
      <c r="C82" s="44">
        <v>0</v>
      </c>
      <c r="D82" s="52">
        <v>0</v>
      </c>
      <c r="E82" s="49">
        <v>1.4724565397028329</v>
      </c>
      <c r="F82" s="44">
        <v>0</v>
      </c>
      <c r="G82" s="44">
        <v>0</v>
      </c>
      <c r="H82" s="44">
        <v>0</v>
      </c>
      <c r="I82" s="44">
        <v>0</v>
      </c>
      <c r="J82" s="35"/>
    </row>
    <row r="83" spans="1:10" ht="15.75">
      <c r="A83" s="17" t="s">
        <v>86</v>
      </c>
      <c r="B83" s="44">
        <v>0</v>
      </c>
      <c r="C83" s="44">
        <v>0</v>
      </c>
      <c r="D83" s="44">
        <v>0</v>
      </c>
      <c r="E83" s="53">
        <v>1.4594057152490938</v>
      </c>
      <c r="F83" s="44">
        <v>0</v>
      </c>
      <c r="G83" s="44">
        <v>0</v>
      </c>
      <c r="H83" s="44">
        <v>0</v>
      </c>
      <c r="I83" s="44">
        <v>0</v>
      </c>
      <c r="J83" s="32"/>
    </row>
    <row r="84" spans="1:10" ht="15.75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49">
        <v>1.4425491884942954</v>
      </c>
      <c r="G84" s="44">
        <v>0</v>
      </c>
      <c r="H84" s="44">
        <v>0</v>
      </c>
      <c r="I84" s="44">
        <v>0</v>
      </c>
      <c r="J84" s="35"/>
    </row>
    <row r="85" spans="1:10" ht="15.75">
      <c r="A85" s="17" t="s">
        <v>88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50">
        <v>1.4686903494660868</v>
      </c>
      <c r="H85" s="49">
        <v>1.6473024516835886</v>
      </c>
      <c r="I85" s="44">
        <v>0</v>
      </c>
      <c r="J85" s="32"/>
    </row>
    <row r="86" spans="1:10" ht="15.75">
      <c r="A86" s="17" t="s">
        <v>89</v>
      </c>
      <c r="B86" s="44">
        <v>0</v>
      </c>
      <c r="C86" s="44">
        <v>0</v>
      </c>
      <c r="D86" s="44">
        <v>0</v>
      </c>
      <c r="E86" s="44">
        <v>0</v>
      </c>
      <c r="F86" s="44">
        <v>0</v>
      </c>
      <c r="G86" s="51">
        <v>1.610753555423067</v>
      </c>
      <c r="H86" s="44">
        <v>0</v>
      </c>
      <c r="I86" s="44">
        <v>0</v>
      </c>
      <c r="J86" s="35"/>
    </row>
    <row r="87" spans="1:10" ht="15.75">
      <c r="A87" s="17" t="s">
        <v>90</v>
      </c>
      <c r="B87" s="44">
        <v>0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50">
        <v>1.8101317298137438</v>
      </c>
      <c r="J87" s="32"/>
    </row>
    <row r="88" spans="1:10" ht="15.75">
      <c r="A88" s="41" t="s">
        <v>91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5">
        <v>1.871306200670752</v>
      </c>
      <c r="J88" s="39"/>
    </row>
    <row r="89" ht="15.75">
      <c r="A89" s="56" t="s">
        <v>92</v>
      </c>
    </row>
    <row r="92" ht="14.25">
      <c r="B92" s="58"/>
    </row>
    <row r="93" ht="14.25">
      <c r="F93" s="59"/>
    </row>
    <row r="95" spans="6:7" ht="14.25">
      <c r="F95" s="60"/>
      <c r="G95" s="61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2013-08-29T19:54:05Z</dcterms:modified>
  <cp:category/>
  <cp:version/>
  <cp:contentType/>
  <cp:contentStatus/>
</cp:coreProperties>
</file>