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200813" sheetId="1" r:id="rId1"/>
  </sheets>
  <definedNames>
    <definedName name="_xlnm.Print_Titles" localSheetId="0">'DETALHAMENTO PERMISSÃO 200813'!$1:$6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<sst xmlns="http://schemas.openxmlformats.org/spreadsheetml/2006/main" count="94" uniqueCount="94">
  <si>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</si>
  <si>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</si>
  <si>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</si>
  <si>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</si>
  <si>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</si>
  <si>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</si>
  <si>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</si>
  <si>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</si>
  <si>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</si>
  <si>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</si>
  <si>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</si>
  <si>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</si>
  <si>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</si>
  <si>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</si>
  <si>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</si>
  <si>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</si>
  <si>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</si>
  <si>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</si>
  <si>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</si>
  <si>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</si>
  <si>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</si>
  <si>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</si>
  <si>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</si>
  <si>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</si>
  <si>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</si>
  <si>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</si>
  <si>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</si>
  <si>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</si>
  <si>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</si>
  <si>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</si>
  <si>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</si>
  <si>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</si>
  <si>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</si>
  <si>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</si>
  <si>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</si>
  <si>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</si>
  <si>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</si>
  <si>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</si>
  <si>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</si>
  <si>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</si>
  <si>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</si>
  <si>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</si>
  <si>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</si>
  <si>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</si>
  <si>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</si>
  <si>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</si>
  <si>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</si>
  <si>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</si>
  <si>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</si>
  <si>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</si>
  <si>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</si>
  <si>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</si>
  <si>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</si>
  <si>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</si>
  <si>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</si>
  <si>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</si>
  <si>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</si>
  <si>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</si>
  <si>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</si>
  <si>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</si>
  <si>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</si>
  <si>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</si>
  <si>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</si>
  <si>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</si>
  <si>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</si>
  <si>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</si>
  <si>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</si>
  <si>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</si>
  <si>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</si>
  <si>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</si>
  <si>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</si>
  <si>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</si>
  <si>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7. Acertos Financeiros (7.1. + 7.2. + 7.3. + 7.4.)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</si>
  <si>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</si>
  <si>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</si>
  <si>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</si>
  <si>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</si>
  <si>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 Tarifa de Remuneração Líquida Por Passageiro (1)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</si>
  <si>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</si>
  <si>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</si>
  <si>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</si>
  <si>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</si>
  <si>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</si>
  <si>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</si>
  <si>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</si>
  <si>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</si>
  <si>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</si>
  <si>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</si>
  <si>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</si>
  <si>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</si>
  <si>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</si>
  <si>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</si>
  <si>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</si>
  <si>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OPERAÇÃO 20/08/13 - VENCIMENTO 27/08/13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</si>
</sst>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175" fontId="41" fillId="0" borderId="10" xfId="45" applyNumberFormat="1" applyFont="1" applyBorder="1" applyAlignment="1">
      <alignment vertical="center"/>
    </xf>
    <xf numFmtId="176" fontId="41" fillId="0" borderId="10" xfId="45" applyNumberFormat="1" applyFont="1" applyFill="1" applyBorder="1" applyAlignment="1">
      <alignment vertical="center"/>
    </xf>
    <xf numFmtId="176" fontId="41" fillId="0" borderId="10" xfId="45" applyNumberFormat="1" applyFont="1" applyBorder="1" applyAlignment="1">
      <alignment vertical="center"/>
    </xf>
    <xf numFmtId="177" fontId="41" fillId="0" borderId="10" xfId="45" applyNumberFormat="1" applyFont="1" applyBorder="1" applyAlignment="1">
      <alignment vertical="center"/>
    </xf>
    <xf numFmtId="175" fontId="41" fillId="0" borderId="10" xfId="45" applyNumberFormat="1" applyFont="1" applyFill="1" applyBorder="1" applyAlignment="1">
      <alignment vertical="center"/>
    </xf>
    <xf numFmtId="43" fontId="41" fillId="0" borderId="14" xfId="45" applyNumberFormat="1" applyFont="1" applyBorder="1" applyAlignment="1">
      <alignment vertical="center"/>
    </xf>
    <xf numFmtId="176" fontId="41" fillId="0" borderId="14" xfId="45" applyNumberFormat="1" applyFont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69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69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69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tabSelected="1" zoomScale="70" zoomScaleNormal="70" zoomScalePageLayoutView="0" workbookViewId="0" topLeftCell="A1">
      <pane xSplit="1" ySplit="6" topLeftCell="H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38" sqref="L38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93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B8+B16+B20</f>
        <v>542882</v>
      </c>
      <c r="C7" s="10">
        <f aca="true" t="shared" si="0" ref="C7:I7">C8+C16+C20</f>
        <v>429051</v>
      </c>
      <c r="D7" s="10">
        <f t="shared" si="0"/>
        <v>594297</v>
      </c>
      <c r="E7" s="10">
        <f t="shared" si="0"/>
        <v>772181</v>
      </c>
      <c r="F7" s="10">
        <f t="shared" si="0"/>
        <v>463613</v>
      </c>
      <c r="G7" s="10">
        <f t="shared" si="0"/>
        <v>767261</v>
      </c>
      <c r="H7" s="10">
        <f t="shared" si="0"/>
        <v>395853</v>
      </c>
      <c r="I7" s="10">
        <f t="shared" si="0"/>
        <v>279462</v>
      </c>
      <c r="J7" s="10">
        <f>+J8+J16+J20</f>
        <v>4244600</v>
      </c>
      <c r="L7" s="42"/>
    </row>
    <row r="8" spans="1:10" ht="15.75">
      <c r="A8" s="11" t="s">
        <v>22</v>
      </c>
      <c r="B8" s="12">
        <f>+B9+B12</f>
        <v>302297</v>
      </c>
      <c r="C8" s="12">
        <f>+C9+C12</f>
        <v>254835</v>
      </c>
      <c r="D8" s="12">
        <f aca="true" t="shared" si="1" ref="D8:I8">+D9+D12</f>
        <v>377055</v>
      </c>
      <c r="E8" s="12">
        <f t="shared" si="1"/>
        <v>453637</v>
      </c>
      <c r="F8" s="12">
        <f t="shared" si="1"/>
        <v>265376</v>
      </c>
      <c r="G8" s="12">
        <f t="shared" si="1"/>
        <v>443675</v>
      </c>
      <c r="H8" s="12">
        <f t="shared" si="1"/>
        <v>211984</v>
      </c>
      <c r="I8" s="12">
        <f t="shared" si="1"/>
        <v>168453</v>
      </c>
      <c r="J8" s="12">
        <f>SUM(B8:I8)</f>
        <v>2477312</v>
      </c>
    </row>
    <row r="9" spans="1:10" ht="15.75">
      <c r="A9" s="13" t="s">
        <v>23</v>
      </c>
      <c r="B9" s="14">
        <v>30817</v>
      </c>
      <c r="C9" s="14">
        <v>31746</v>
      </c>
      <c r="D9" s="14">
        <v>32656</v>
      </c>
      <c r="E9" s="14">
        <v>38321</v>
      </c>
      <c r="F9" s="14">
        <v>32615</v>
      </c>
      <c r="G9" s="14">
        <v>38622</v>
      </c>
      <c r="H9" s="14">
        <v>17140</v>
      </c>
      <c r="I9" s="14">
        <v>21569</v>
      </c>
      <c r="J9" s="12">
        <f aca="true" t="shared" si="2" ref="J9:J15">SUM(B9:I9)</f>
        <v>243486</v>
      </c>
    </row>
    <row r="10" spans="1:10" ht="15.75">
      <c r="A10" s="15" t="s">
        <v>24</v>
      </c>
      <c r="B10" s="14">
        <f>+B9-B11</f>
        <v>30817</v>
      </c>
      <c r="C10" s="14">
        <f aca="true" t="shared" si="3" ref="C10:I10">+C9-C11</f>
        <v>31746</v>
      </c>
      <c r="D10" s="14">
        <f t="shared" si="3"/>
        <v>32656</v>
      </c>
      <c r="E10" s="14">
        <f t="shared" si="3"/>
        <v>38321</v>
      </c>
      <c r="F10" s="14">
        <f t="shared" si="3"/>
        <v>32615</v>
      </c>
      <c r="G10" s="14">
        <f t="shared" si="3"/>
        <v>38622</v>
      </c>
      <c r="H10" s="14">
        <f t="shared" si="3"/>
        <v>17140</v>
      </c>
      <c r="I10" s="14">
        <f t="shared" si="3"/>
        <v>21569</v>
      </c>
      <c r="J10" s="12">
        <f t="shared" si="2"/>
        <v>243486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271480</v>
      </c>
      <c r="C12" s="14">
        <f aca="true" t="shared" si="4" ref="C12:I12">C13+C14+C15</f>
        <v>223089</v>
      </c>
      <c r="D12" s="14">
        <f t="shared" si="4"/>
        <v>344399</v>
      </c>
      <c r="E12" s="14">
        <f t="shared" si="4"/>
        <v>415316</v>
      </c>
      <c r="F12" s="14">
        <f t="shared" si="4"/>
        <v>232761</v>
      </c>
      <c r="G12" s="14">
        <f t="shared" si="4"/>
        <v>405053</v>
      </c>
      <c r="H12" s="14">
        <f t="shared" si="4"/>
        <v>194844</v>
      </c>
      <c r="I12" s="14">
        <f t="shared" si="4"/>
        <v>146884</v>
      </c>
      <c r="J12" s="12">
        <f t="shared" si="2"/>
        <v>2233826</v>
      </c>
    </row>
    <row r="13" spans="1:10" ht="15.75">
      <c r="A13" s="15" t="s">
        <v>27</v>
      </c>
      <c r="B13" s="14">
        <v>111826</v>
      </c>
      <c r="C13" s="14">
        <v>94436</v>
      </c>
      <c r="D13" s="14">
        <v>147041</v>
      </c>
      <c r="E13" s="14">
        <v>177542</v>
      </c>
      <c r="F13" s="14">
        <v>103619</v>
      </c>
      <c r="G13" s="14">
        <v>178200</v>
      </c>
      <c r="H13" s="14">
        <v>83580</v>
      </c>
      <c r="I13" s="14">
        <v>62956</v>
      </c>
      <c r="J13" s="12">
        <f t="shared" si="2"/>
        <v>959200</v>
      </c>
    </row>
    <row r="14" spans="1:10" ht="15.75">
      <c r="A14" s="15" t="s">
        <v>28</v>
      </c>
      <c r="B14" s="14">
        <v>115833</v>
      </c>
      <c r="C14" s="14">
        <v>90059</v>
      </c>
      <c r="D14" s="14">
        <v>147978</v>
      </c>
      <c r="E14" s="14">
        <v>172164</v>
      </c>
      <c r="F14" s="14">
        <v>93858</v>
      </c>
      <c r="G14" s="14">
        <v>169008</v>
      </c>
      <c r="H14" s="14">
        <v>81883</v>
      </c>
      <c r="I14" s="14">
        <v>64601</v>
      </c>
      <c r="J14" s="12">
        <f t="shared" si="2"/>
        <v>935384</v>
      </c>
    </row>
    <row r="15" spans="1:10" ht="15.75">
      <c r="A15" s="15" t="s">
        <v>29</v>
      </c>
      <c r="B15" s="14">
        <v>43821</v>
      </c>
      <c r="C15" s="14">
        <v>38594</v>
      </c>
      <c r="D15" s="14">
        <v>49380</v>
      </c>
      <c r="E15" s="14">
        <v>65610</v>
      </c>
      <c r="F15" s="14">
        <v>35284</v>
      </c>
      <c r="G15" s="14">
        <v>57845</v>
      </c>
      <c r="H15" s="14">
        <v>29381</v>
      </c>
      <c r="I15" s="14">
        <v>19327</v>
      </c>
      <c r="J15" s="12">
        <f t="shared" si="2"/>
        <v>339242</v>
      </c>
    </row>
    <row r="16" spans="1:10" ht="15.75">
      <c r="A16" s="17" t="s">
        <v>30</v>
      </c>
      <c r="B16" s="18">
        <f>B17+B18+B19</f>
        <v>185404</v>
      </c>
      <c r="C16" s="18">
        <f aca="true" t="shared" si="5" ref="C16:I16">C17+C18+C19</f>
        <v>126020</v>
      </c>
      <c r="D16" s="18">
        <f t="shared" si="5"/>
        <v>147069</v>
      </c>
      <c r="E16" s="18">
        <f t="shared" si="5"/>
        <v>221562</v>
      </c>
      <c r="F16" s="18">
        <f t="shared" si="5"/>
        <v>144442</v>
      </c>
      <c r="G16" s="18">
        <f t="shared" si="5"/>
        <v>249936</v>
      </c>
      <c r="H16" s="18">
        <f t="shared" si="5"/>
        <v>151113</v>
      </c>
      <c r="I16" s="18">
        <f t="shared" si="5"/>
        <v>93156</v>
      </c>
      <c r="J16" s="12">
        <f aca="true" t="shared" si="6" ref="J16:J22">SUM(B16:I16)</f>
        <v>1318702</v>
      </c>
    </row>
    <row r="17" spans="1:10" ht="18.75" customHeight="1">
      <c r="A17" s="13" t="s">
        <v>31</v>
      </c>
      <c r="B17" s="14">
        <v>87093</v>
      </c>
      <c r="C17" s="14">
        <v>63905</v>
      </c>
      <c r="D17" s="14">
        <v>74546</v>
      </c>
      <c r="E17" s="14">
        <v>111556</v>
      </c>
      <c r="F17" s="14">
        <v>75248</v>
      </c>
      <c r="G17" s="14">
        <v>126463</v>
      </c>
      <c r="H17" s="14">
        <v>74160</v>
      </c>
      <c r="I17" s="14">
        <v>46141</v>
      </c>
      <c r="J17" s="12">
        <f t="shared" si="6"/>
        <v>659112</v>
      </c>
    </row>
    <row r="18" spans="1:10" ht="18.75" customHeight="1">
      <c r="A18" s="13" t="s">
        <v>32</v>
      </c>
      <c r="B18" s="14">
        <v>73355</v>
      </c>
      <c r="C18" s="14">
        <v>44334</v>
      </c>
      <c r="D18" s="14">
        <v>53348</v>
      </c>
      <c r="E18" s="14">
        <v>78331</v>
      </c>
      <c r="F18" s="14">
        <v>51813</v>
      </c>
      <c r="G18" s="14">
        <v>92791</v>
      </c>
      <c r="H18" s="14">
        <v>58893</v>
      </c>
      <c r="I18" s="14">
        <v>37236</v>
      </c>
      <c r="J18" s="12">
        <f t="shared" si="6"/>
        <v>490101</v>
      </c>
    </row>
    <row r="19" spans="1:10" ht="18.75" customHeight="1">
      <c r="A19" s="13" t="s">
        <v>33</v>
      </c>
      <c r="B19" s="14">
        <v>24956</v>
      </c>
      <c r="C19" s="14">
        <v>17781</v>
      </c>
      <c r="D19" s="14">
        <v>19175</v>
      </c>
      <c r="E19" s="14">
        <v>31675</v>
      </c>
      <c r="F19" s="14">
        <v>17381</v>
      </c>
      <c r="G19" s="14">
        <v>30682</v>
      </c>
      <c r="H19" s="14">
        <v>18060</v>
      </c>
      <c r="I19" s="14">
        <v>9779</v>
      </c>
      <c r="J19" s="12">
        <f t="shared" si="6"/>
        <v>169489</v>
      </c>
    </row>
    <row r="20" spans="1:10" ht="18.75" customHeight="1">
      <c r="A20" s="17" t="s">
        <v>34</v>
      </c>
      <c r="B20" s="14">
        <f>B21+B22</f>
        <v>55181</v>
      </c>
      <c r="C20" s="14">
        <f aca="true" t="shared" si="7" ref="C20:I20">C21+C22</f>
        <v>48196</v>
      </c>
      <c r="D20" s="14">
        <f t="shared" si="7"/>
        <v>70173</v>
      </c>
      <c r="E20" s="14">
        <f t="shared" si="7"/>
        <v>96982</v>
      </c>
      <c r="F20" s="14">
        <f t="shared" si="7"/>
        <v>53795</v>
      </c>
      <c r="G20" s="14">
        <f t="shared" si="7"/>
        <v>73650</v>
      </c>
      <c r="H20" s="14">
        <f t="shared" si="7"/>
        <v>32756</v>
      </c>
      <c r="I20" s="14">
        <f t="shared" si="7"/>
        <v>17853</v>
      </c>
      <c r="J20" s="12">
        <f t="shared" si="6"/>
        <v>448586</v>
      </c>
    </row>
    <row r="21" spans="1:10" ht="18.75" customHeight="1">
      <c r="A21" s="13" t="s">
        <v>35</v>
      </c>
      <c r="B21" s="14">
        <v>31453</v>
      </c>
      <c r="C21" s="14">
        <v>27472</v>
      </c>
      <c r="D21" s="14">
        <v>39999</v>
      </c>
      <c r="E21" s="14">
        <v>55280</v>
      </c>
      <c r="F21" s="14">
        <v>30663</v>
      </c>
      <c r="G21" s="14">
        <v>41981</v>
      </c>
      <c r="H21" s="14">
        <v>18671</v>
      </c>
      <c r="I21" s="14">
        <v>10176</v>
      </c>
      <c r="J21" s="12">
        <f t="shared" si="6"/>
        <v>255695</v>
      </c>
    </row>
    <row r="22" spans="1:10" ht="18.75" customHeight="1">
      <c r="A22" s="13" t="s">
        <v>36</v>
      </c>
      <c r="B22" s="14">
        <v>23728</v>
      </c>
      <c r="C22" s="14">
        <v>20724</v>
      </c>
      <c r="D22" s="14">
        <v>30174</v>
      </c>
      <c r="E22" s="14">
        <v>41702</v>
      </c>
      <c r="F22" s="14">
        <v>23132</v>
      </c>
      <c r="G22" s="14">
        <v>31669</v>
      </c>
      <c r="H22" s="14">
        <v>14085</v>
      </c>
      <c r="I22" s="14">
        <v>7677</v>
      </c>
      <c r="J22" s="12">
        <f t="shared" si="6"/>
        <v>192891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0.9672</v>
      </c>
      <c r="C25" s="22">
        <v>0.9767</v>
      </c>
      <c r="D25" s="22">
        <v>1</v>
      </c>
      <c r="E25" s="22">
        <v>1</v>
      </c>
      <c r="F25" s="22">
        <v>1</v>
      </c>
      <c r="G25" s="22">
        <v>1</v>
      </c>
      <c r="H25" s="22">
        <v>0.9359</v>
      </c>
      <c r="I25" s="22">
        <v>0.9768</v>
      </c>
      <c r="J25" s="21"/>
    </row>
    <row r="26" spans="1:10" ht="18.75" customHeight="1">
      <c r="A26" s="17" t="s">
        <v>38</v>
      </c>
      <c r="B26" s="23">
        <v>0.8255</v>
      </c>
      <c r="C26" s="23">
        <v>0.746</v>
      </c>
      <c r="D26" s="23">
        <v>0.7868</v>
      </c>
      <c r="E26" s="23">
        <v>0.7831</v>
      </c>
      <c r="F26" s="23">
        <v>0.7385</v>
      </c>
      <c r="G26" s="23">
        <v>0.7222</v>
      </c>
      <c r="H26" s="23">
        <v>0.6463</v>
      </c>
      <c r="I26" s="24">
        <v>0.8485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74</v>
      </c>
      <c r="B28" s="23">
        <f>(((+B$8+B$16)*B$25)+(B$20*B$26))/B$7</f>
        <v>0.9527969663757501</v>
      </c>
      <c r="C28" s="23">
        <f aca="true" t="shared" si="8" ref="C28:I28">(((+C$8+C$16)*C$25)+(C$20*C$26))/C$7</f>
        <v>0.9507850919820721</v>
      </c>
      <c r="D28" s="23">
        <f t="shared" si="8"/>
        <v>0.9748259143155695</v>
      </c>
      <c r="E28" s="23">
        <f t="shared" si="8"/>
        <v>0.9727584649194941</v>
      </c>
      <c r="F28" s="23">
        <f t="shared" si="8"/>
        <v>0.9696570361486844</v>
      </c>
      <c r="G28" s="23">
        <f t="shared" si="8"/>
        <v>0.9733337547457775</v>
      </c>
      <c r="H28" s="23">
        <f t="shared" si="8"/>
        <v>0.9119362114219167</v>
      </c>
      <c r="I28" s="23">
        <f t="shared" si="8"/>
        <v>0.9686037518517724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75</v>
      </c>
      <c r="B31" s="26">
        <f>B28*B30</f>
        <v>1.4849340720966064</v>
      </c>
      <c r="C31" s="26">
        <f aca="true" t="shared" si="9" ref="C31:I31">C28*C30</f>
        <v>1.4570781534625254</v>
      </c>
      <c r="D31" s="26">
        <f t="shared" si="9"/>
        <v>1.5092254805433647</v>
      </c>
      <c r="E31" s="26">
        <f t="shared" si="9"/>
        <v>1.5052464486164254</v>
      </c>
      <c r="F31" s="26">
        <f t="shared" si="9"/>
        <v>1.460206530736304</v>
      </c>
      <c r="G31" s="26">
        <f t="shared" si="9"/>
        <v>1.5363099984907354</v>
      </c>
      <c r="H31" s="26">
        <f t="shared" si="9"/>
        <v>1.6495102192199629</v>
      </c>
      <c r="I31" s="26">
        <f t="shared" si="9"/>
        <v>1.853229558417996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0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43</v>
      </c>
      <c r="B37" s="29">
        <f>+B38+B39</f>
        <v>806143.98</v>
      </c>
      <c r="C37" s="29">
        <f aca="true" t="shared" si="11" ref="C37:I37">+C38+C39</f>
        <v>625160.84</v>
      </c>
      <c r="D37" s="29">
        <f t="shared" si="11"/>
        <v>896928.18</v>
      </c>
      <c r="E37" s="29">
        <f t="shared" si="11"/>
        <v>1162322.71</v>
      </c>
      <c r="F37" s="29">
        <f t="shared" si="11"/>
        <v>676970.73</v>
      </c>
      <c r="G37" s="29">
        <f t="shared" si="11"/>
        <v>1178750.75</v>
      </c>
      <c r="H37" s="29">
        <f t="shared" si="11"/>
        <v>652963.57</v>
      </c>
      <c r="I37" s="29">
        <f t="shared" si="11"/>
        <v>517907.24</v>
      </c>
      <c r="J37" s="29">
        <f t="shared" si="10"/>
        <v>6517148</v>
      </c>
      <c r="L37" s="43"/>
      <c r="M37" s="43"/>
    </row>
    <row r="38" spans="1:12" ht="15.75">
      <c r="A38" s="17" t="s">
        <v>76</v>
      </c>
      <c r="B38" s="30">
        <f>ROUND(+B7*B31,2)</f>
        <v>806143.98</v>
      </c>
      <c r="C38" s="30">
        <f aca="true" t="shared" si="12" ref="C38:I38">ROUND(+C7*C31,2)</f>
        <v>625160.84</v>
      </c>
      <c r="D38" s="30">
        <f t="shared" si="12"/>
        <v>896928.18</v>
      </c>
      <c r="E38" s="30">
        <f t="shared" si="12"/>
        <v>1162322.71</v>
      </c>
      <c r="F38" s="30">
        <f t="shared" si="12"/>
        <v>676970.73</v>
      </c>
      <c r="G38" s="30">
        <f t="shared" si="12"/>
        <v>1178750.75</v>
      </c>
      <c r="H38" s="30">
        <f t="shared" si="12"/>
        <v>652963.57</v>
      </c>
      <c r="I38" s="30">
        <f t="shared" si="12"/>
        <v>517907.24</v>
      </c>
      <c r="J38" s="30">
        <f>SUM(B38:I38)</f>
        <v>6517148</v>
      </c>
      <c r="L38" s="68"/>
    </row>
    <row r="39" spans="1:12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  <c r="L39" s="67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7"/>
    </row>
    <row r="41" spans="1:12" ht="15.75">
      <c r="A41" s="2" t="s">
        <v>72</v>
      </c>
      <c r="B41" s="31">
        <f aca="true" t="shared" si="13" ref="B41:J41">+B42+B45+B51</f>
        <v>-105861.8</v>
      </c>
      <c r="C41" s="31">
        <f t="shared" si="13"/>
        <v>-112861.45</v>
      </c>
      <c r="D41" s="31">
        <f t="shared" si="13"/>
        <v>-107695.64</v>
      </c>
      <c r="E41" s="31">
        <f t="shared" si="13"/>
        <v>-135039.57</v>
      </c>
      <c r="F41" s="31">
        <f t="shared" si="13"/>
        <v>-103159.57</v>
      </c>
      <c r="G41" s="31">
        <f t="shared" si="13"/>
        <v>-151066.71</v>
      </c>
      <c r="H41" s="31">
        <f t="shared" si="13"/>
        <v>-74239.64</v>
      </c>
      <c r="I41" s="31">
        <f t="shared" si="13"/>
        <v>-71715.37</v>
      </c>
      <c r="J41" s="31">
        <f t="shared" si="13"/>
        <v>-861639.75</v>
      </c>
      <c r="L41" s="43"/>
    </row>
    <row r="42" spans="1:12" ht="15.75">
      <c r="A42" s="17" t="s">
        <v>45</v>
      </c>
      <c r="B42" s="32">
        <f>B43+B44</f>
        <v>-92451</v>
      </c>
      <c r="C42" s="32">
        <f aca="true" t="shared" si="14" ref="C42:I42">C43+C44</f>
        <v>-95238</v>
      </c>
      <c r="D42" s="32">
        <f t="shared" si="14"/>
        <v>-97968</v>
      </c>
      <c r="E42" s="32">
        <f t="shared" si="14"/>
        <v>-114963</v>
      </c>
      <c r="F42" s="32">
        <f t="shared" si="14"/>
        <v>-97845</v>
      </c>
      <c r="G42" s="32">
        <f t="shared" si="14"/>
        <v>-115866</v>
      </c>
      <c r="H42" s="32">
        <f t="shared" si="14"/>
        <v>-51420</v>
      </c>
      <c r="I42" s="32">
        <f t="shared" si="14"/>
        <v>-64707</v>
      </c>
      <c r="J42" s="31">
        <f t="shared" si="10"/>
        <v>-730458</v>
      </c>
      <c r="L42" s="43"/>
    </row>
    <row r="43" spans="1:12" ht="15.75">
      <c r="A43" s="13" t="s">
        <v>70</v>
      </c>
      <c r="B43" s="32">
        <f aca="true" t="shared" si="15" ref="B43:I43">ROUND(-B9*$D$3,2)</f>
        <v>-92451</v>
      </c>
      <c r="C43" s="32">
        <f t="shared" si="15"/>
        <v>-95238</v>
      </c>
      <c r="D43" s="32">
        <f t="shared" si="15"/>
        <v>-97968</v>
      </c>
      <c r="E43" s="32">
        <f t="shared" si="15"/>
        <v>-114963</v>
      </c>
      <c r="F43" s="32">
        <f t="shared" si="15"/>
        <v>-97845</v>
      </c>
      <c r="G43" s="32">
        <f t="shared" si="15"/>
        <v>-115866</v>
      </c>
      <c r="H43" s="32">
        <f t="shared" si="15"/>
        <v>-51420</v>
      </c>
      <c r="I43" s="32">
        <f t="shared" si="15"/>
        <v>-64707</v>
      </c>
      <c r="J43" s="31">
        <f t="shared" si="10"/>
        <v>-730458</v>
      </c>
      <c r="L43" s="43"/>
    </row>
    <row r="44" spans="1:12" ht="15.75">
      <c r="A44" s="13" t="s">
        <v>69</v>
      </c>
      <c r="B44" s="32">
        <f>ROUND(B11*$D$3,2)</f>
        <v>0</v>
      </c>
      <c r="C44" s="32">
        <f aca="true" t="shared" si="16" ref="C44:I44">ROUND(C11*$D$3,2)</f>
        <v>0</v>
      </c>
      <c r="D44" s="32">
        <f t="shared" si="16"/>
        <v>0</v>
      </c>
      <c r="E44" s="32">
        <f t="shared" si="16"/>
        <v>0</v>
      </c>
      <c r="F44" s="32">
        <f t="shared" si="16"/>
        <v>0</v>
      </c>
      <c r="G44" s="32">
        <f t="shared" si="16"/>
        <v>0</v>
      </c>
      <c r="H44" s="32">
        <f t="shared" si="16"/>
        <v>0</v>
      </c>
      <c r="I44" s="32">
        <f t="shared" si="16"/>
        <v>0</v>
      </c>
      <c r="J44" s="31">
        <f>SUM(B44:I44)</f>
        <v>0</v>
      </c>
      <c r="L44" s="43"/>
    </row>
    <row r="45" spans="1:12" ht="15.75">
      <c r="A45" s="17" t="s">
        <v>46</v>
      </c>
      <c r="B45" s="32">
        <f aca="true" t="shared" si="17" ref="B45:J45">SUM(B46:B50)</f>
        <v>-13410.8</v>
      </c>
      <c r="C45" s="32">
        <f t="shared" si="17"/>
        <v>-17623.45</v>
      </c>
      <c r="D45" s="32">
        <f t="shared" si="17"/>
        <v>-9727.64</v>
      </c>
      <c r="E45" s="32">
        <f t="shared" si="17"/>
        <v>-20076.57</v>
      </c>
      <c r="F45" s="32">
        <f t="shared" si="17"/>
        <v>-5314.57</v>
      </c>
      <c r="G45" s="32">
        <f t="shared" si="17"/>
        <v>-35200.71</v>
      </c>
      <c r="H45" s="32">
        <f t="shared" si="17"/>
        <v>-22819.64</v>
      </c>
      <c r="I45" s="32">
        <f t="shared" si="17"/>
        <v>-7008.37</v>
      </c>
      <c r="J45" s="32">
        <f t="shared" si="17"/>
        <v>-131181.75</v>
      </c>
      <c r="L45" s="57"/>
    </row>
    <row r="46" spans="1:10" ht="15.75">
      <c r="A46" s="13" t="s">
        <v>63</v>
      </c>
      <c r="B46" s="27">
        <v>-13302.8</v>
      </c>
      <c r="C46" s="27">
        <v>-17299.45</v>
      </c>
      <c r="D46" s="27">
        <v>-9727.64</v>
      </c>
      <c r="E46" s="27">
        <v>-20076.57</v>
      </c>
      <c r="F46" s="27">
        <v>-5314.57</v>
      </c>
      <c r="G46" s="27">
        <v>-34336.71</v>
      </c>
      <c r="H46" s="27">
        <v>-21496.64</v>
      </c>
      <c r="I46" s="27">
        <v>-7008.37</v>
      </c>
      <c r="J46" s="27">
        <f t="shared" si="10"/>
        <v>-128562.74999999999</v>
      </c>
    </row>
    <row r="47" spans="1:10" ht="15.75">
      <c r="A47" s="13" t="s">
        <v>64</v>
      </c>
      <c r="B47" s="27">
        <v>-108</v>
      </c>
      <c r="C47" s="27">
        <v>-324</v>
      </c>
      <c r="D47" s="27">
        <v>0</v>
      </c>
      <c r="E47" s="27">
        <v>0</v>
      </c>
      <c r="F47" s="27">
        <v>0</v>
      </c>
      <c r="G47" s="27">
        <v>-864</v>
      </c>
      <c r="H47" s="27">
        <v>-1323</v>
      </c>
      <c r="I47" s="27">
        <v>0</v>
      </c>
      <c r="J47" s="27">
        <f t="shared" si="10"/>
        <v>-2619</v>
      </c>
    </row>
    <row r="48" spans="1:10" ht="15.75">
      <c r="A48" s="13" t="s">
        <v>65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0</v>
      </c>
    </row>
    <row r="49" spans="1:10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5.75">
      <c r="A51" s="17" t="s">
        <v>71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8.75" customHeight="1">
      <c r="A53" s="2" t="s">
        <v>47</v>
      </c>
      <c r="B53" s="35">
        <f aca="true" t="shared" si="18" ref="B53:I53">+B37+B41</f>
        <v>700282.1799999999</v>
      </c>
      <c r="C53" s="35">
        <f t="shared" si="18"/>
        <v>512299.38999999996</v>
      </c>
      <c r="D53" s="35">
        <f t="shared" si="18"/>
        <v>789232.54</v>
      </c>
      <c r="E53" s="35">
        <f t="shared" si="18"/>
        <v>1027283.1399999999</v>
      </c>
      <c r="F53" s="35">
        <f t="shared" si="18"/>
        <v>573811.1599999999</v>
      </c>
      <c r="G53" s="35">
        <f t="shared" si="18"/>
        <v>1027684.04</v>
      </c>
      <c r="H53" s="35">
        <f t="shared" si="18"/>
        <v>578723.9299999999</v>
      </c>
      <c r="I53" s="35">
        <f t="shared" si="18"/>
        <v>446191.87</v>
      </c>
      <c r="J53" s="35">
        <f>SUM(B53:I53)</f>
        <v>5655508.25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2" ht="14.25">
      <c r="A55" s="34"/>
      <c r="B55" s="36"/>
      <c r="C55" s="36"/>
      <c r="D55" s="36"/>
      <c r="E55" s="36"/>
      <c r="F55" s="36"/>
      <c r="G55" s="36"/>
      <c r="H55" s="36"/>
      <c r="I55" s="36"/>
      <c r="J55" s="37"/>
      <c r="L55" s="40"/>
    </row>
    <row r="56" spans="1:12" ht="17.25" customHeight="1">
      <c r="A56" s="2" t="s">
        <v>48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5655508.22</v>
      </c>
      <c r="L56" s="43"/>
    </row>
    <row r="57" spans="1:12" ht="17.25" customHeight="1">
      <c r="A57" s="17" t="s">
        <v>49</v>
      </c>
      <c r="B57" s="45">
        <v>112909.44</v>
      </c>
      <c r="C57" s="45">
        <v>112830.4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225739.84</v>
      </c>
      <c r="L57" s="40"/>
    </row>
    <row r="58" spans="1:10" ht="17.25" customHeight="1">
      <c r="A58" s="17" t="s">
        <v>55</v>
      </c>
      <c r="B58" s="45">
        <v>297808.98</v>
      </c>
      <c r="C58" s="45">
        <v>231439.32</v>
      </c>
      <c r="D58" s="44">
        <v>0</v>
      </c>
      <c r="E58" s="45">
        <v>139653.3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19" ref="J58:J70">SUM(B58:I58)</f>
        <v>668901.6000000001</v>
      </c>
    </row>
    <row r="59" spans="1:12" ht="17.25" customHeight="1">
      <c r="A59" s="17" t="s">
        <v>56</v>
      </c>
      <c r="B59" s="44">
        <v>0</v>
      </c>
      <c r="C59" s="44">
        <v>0</v>
      </c>
      <c r="D59" s="32">
        <v>-7336.53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19"/>
        <v>-7336.53</v>
      </c>
      <c r="L59" s="40"/>
    </row>
    <row r="60" spans="1:10" ht="17.25" customHeight="1">
      <c r="A60" s="17" t="s">
        <v>57</v>
      </c>
      <c r="B60" s="44">
        <v>0</v>
      </c>
      <c r="C60" s="44">
        <v>0</v>
      </c>
      <c r="D60" s="45">
        <v>137797.16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19"/>
        <v>137797.16</v>
      </c>
    </row>
    <row r="61" spans="1:12" ht="17.25" customHeight="1">
      <c r="A61" s="17" t="s">
        <v>58</v>
      </c>
      <c r="B61" s="44">
        <v>0</v>
      </c>
      <c r="C61" s="44">
        <v>0</v>
      </c>
      <c r="D61" s="45">
        <v>37789.38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19"/>
        <v>37789.38</v>
      </c>
      <c r="L61" s="40"/>
    </row>
    <row r="62" spans="1:10" ht="17.25" customHeight="1">
      <c r="A62" s="17" t="s">
        <v>59</v>
      </c>
      <c r="B62" s="44">
        <v>0</v>
      </c>
      <c r="C62" s="44">
        <v>0</v>
      </c>
      <c r="D62" s="45">
        <v>34293.86</v>
      </c>
      <c r="E62" s="44">
        <v>0</v>
      </c>
      <c r="F62" s="45">
        <v>58561.79</v>
      </c>
      <c r="G62" s="44">
        <v>0</v>
      </c>
      <c r="H62" s="44">
        <v>0</v>
      </c>
      <c r="I62" s="44">
        <v>0</v>
      </c>
      <c r="J62" s="35">
        <f t="shared" si="19"/>
        <v>92855.65</v>
      </c>
    </row>
    <row r="63" spans="1:10" ht="17.25" customHeight="1">
      <c r="A63" s="17" t="s">
        <v>60</v>
      </c>
      <c r="B63" s="44">
        <v>0</v>
      </c>
      <c r="C63" s="44">
        <v>0</v>
      </c>
      <c r="D63" s="44">
        <v>0</v>
      </c>
      <c r="E63" s="45">
        <v>8362</v>
      </c>
      <c r="F63" s="44">
        <v>0</v>
      </c>
      <c r="G63" s="44">
        <v>0</v>
      </c>
      <c r="H63" s="44">
        <v>0</v>
      </c>
      <c r="I63" s="44">
        <v>0</v>
      </c>
      <c r="J63" s="35">
        <f t="shared" si="19"/>
        <v>8362</v>
      </c>
    </row>
    <row r="64" spans="1:10" ht="17.25" customHeight="1">
      <c r="A64" s="17" t="s">
        <v>61</v>
      </c>
      <c r="B64" s="44">
        <v>0</v>
      </c>
      <c r="C64" s="44">
        <v>0</v>
      </c>
      <c r="D64" s="44">
        <v>0</v>
      </c>
      <c r="E64" s="45">
        <v>89911.4</v>
      </c>
      <c r="F64" s="44">
        <v>0</v>
      </c>
      <c r="G64" s="44">
        <v>0</v>
      </c>
      <c r="H64" s="44">
        <v>0</v>
      </c>
      <c r="I64" s="44">
        <v>0</v>
      </c>
      <c r="J64" s="35">
        <f t="shared" si="19"/>
        <v>89911.4</v>
      </c>
    </row>
    <row r="65" spans="1:10" ht="17.25" customHeight="1">
      <c r="A65" s="17" t="s">
        <v>62</v>
      </c>
      <c r="B65" s="44">
        <v>0</v>
      </c>
      <c r="C65" s="44">
        <v>0</v>
      </c>
      <c r="D65" s="44">
        <v>0</v>
      </c>
      <c r="E65" s="32">
        <v>11163.6</v>
      </c>
      <c r="F65" s="44">
        <v>0</v>
      </c>
      <c r="G65" s="44">
        <v>0</v>
      </c>
      <c r="H65" s="44">
        <v>0</v>
      </c>
      <c r="I65" s="44">
        <v>0</v>
      </c>
      <c r="J65" s="32">
        <f t="shared" si="19"/>
        <v>11163.6</v>
      </c>
    </row>
    <row r="66" spans="1:10" ht="17.25" customHeight="1">
      <c r="A66" s="17" t="s">
        <v>50</v>
      </c>
      <c r="B66" s="44">
        <v>0</v>
      </c>
      <c r="C66" s="44">
        <v>0</v>
      </c>
      <c r="D66" s="44">
        <v>0</v>
      </c>
      <c r="E66" s="44">
        <v>0</v>
      </c>
      <c r="F66" s="45">
        <v>173296.98</v>
      </c>
      <c r="G66" s="44">
        <v>0</v>
      </c>
      <c r="H66" s="44">
        <v>0</v>
      </c>
      <c r="I66" s="44">
        <v>0</v>
      </c>
      <c r="J66" s="35">
        <f t="shared" si="19"/>
        <v>173296.98</v>
      </c>
    </row>
    <row r="67" spans="1:10" ht="17.25" customHeight="1">
      <c r="A67" s="17" t="s">
        <v>51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143177.56</v>
      </c>
      <c r="H67" s="45">
        <v>179407.94</v>
      </c>
      <c r="I67" s="44">
        <v>0</v>
      </c>
      <c r="J67" s="32">
        <f t="shared" si="19"/>
        <v>322585.5</v>
      </c>
    </row>
    <row r="68" spans="1:10" ht="17.25" customHeight="1">
      <c r="A68" s="17" t="s">
        <v>52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218392.03</v>
      </c>
      <c r="H68" s="44">
        <v>0</v>
      </c>
      <c r="I68" s="44">
        <v>0</v>
      </c>
      <c r="J68" s="35">
        <f t="shared" si="19"/>
        <v>218392.03</v>
      </c>
    </row>
    <row r="69" spans="1:10" ht="17.25" customHeight="1">
      <c r="A69" s="17" t="s">
        <v>53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31039.34</v>
      </c>
      <c r="J69" s="32">
        <f t="shared" si="19"/>
        <v>31039.34</v>
      </c>
    </row>
    <row r="70" spans="1:10" ht="17.25" customHeight="1">
      <c r="A70" s="17" t="s">
        <v>54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108774.62</v>
      </c>
      <c r="J70" s="35">
        <f t="shared" si="19"/>
        <v>108774.62</v>
      </c>
    </row>
    <row r="71" spans="1:10" ht="17.25" customHeight="1">
      <c r="A71" s="41" t="s">
        <v>68</v>
      </c>
      <c r="B71" s="39">
        <v>289563.76</v>
      </c>
      <c r="C71" s="39">
        <v>168029.67</v>
      </c>
      <c r="D71" s="39">
        <v>586688.67</v>
      </c>
      <c r="E71" s="39">
        <v>778192.83</v>
      </c>
      <c r="F71" s="39">
        <v>341952.39</v>
      </c>
      <c r="G71" s="39">
        <v>666114.44</v>
      </c>
      <c r="H71" s="39">
        <v>399315.99</v>
      </c>
      <c r="I71" s="39">
        <v>306377.9</v>
      </c>
      <c r="J71" s="39">
        <f>SUM(B71:I71)</f>
        <v>3536235.65</v>
      </c>
    </row>
    <row r="72" spans="1:10" ht="17.25" customHeight="1">
      <c r="A72" s="61"/>
      <c r="B72" s="62">
        <v>0</v>
      </c>
      <c r="C72" s="62">
        <v>0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77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78</v>
      </c>
      <c r="B75" s="49">
        <v>1.574028898242332</v>
      </c>
      <c r="C75" s="49">
        <v>1.532596773660375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35"/>
    </row>
    <row r="76" spans="1:10" ht="15.75">
      <c r="A76" s="17" t="s">
        <v>79</v>
      </c>
      <c r="B76" s="49">
        <v>1.464163104264434</v>
      </c>
      <c r="C76" s="49">
        <v>1.4274136738874263</v>
      </c>
      <c r="D76" s="44"/>
      <c r="E76" s="49">
        <v>1.5358665486117693</v>
      </c>
      <c r="F76" s="44">
        <v>0</v>
      </c>
      <c r="G76" s="44">
        <v>0</v>
      </c>
      <c r="H76" s="44">
        <v>0</v>
      </c>
      <c r="I76" s="44">
        <v>0</v>
      </c>
      <c r="J76" s="35"/>
    </row>
    <row r="77" spans="1:10" ht="15.75">
      <c r="A77" s="17" t="s">
        <v>80</v>
      </c>
      <c r="B77" s="44">
        <v>0</v>
      </c>
      <c r="C77" s="44">
        <v>0</v>
      </c>
      <c r="D77" s="50">
        <v>1.412981114682316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32"/>
    </row>
    <row r="78" spans="1:10" ht="15.75">
      <c r="A78" s="17" t="s">
        <v>81</v>
      </c>
      <c r="B78" s="44">
        <v>0</v>
      </c>
      <c r="C78" s="44">
        <v>0</v>
      </c>
      <c r="D78" s="51">
        <v>1.4865083049249292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82</v>
      </c>
      <c r="B79" s="44">
        <v>0</v>
      </c>
      <c r="C79" s="44">
        <v>0</v>
      </c>
      <c r="D79" s="51">
        <v>1.7728904024767804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32"/>
    </row>
    <row r="80" spans="1:10" ht="15.75">
      <c r="A80" s="17" t="s">
        <v>83</v>
      </c>
      <c r="B80" s="44">
        <v>0</v>
      </c>
      <c r="C80" s="44">
        <v>0</v>
      </c>
      <c r="D80" s="51">
        <v>1.714344989633725</v>
      </c>
      <c r="E80" s="44">
        <v>0</v>
      </c>
      <c r="F80" s="49">
        <v>1.513272090133609</v>
      </c>
      <c r="G80" s="44">
        <v>0</v>
      </c>
      <c r="H80" s="44">
        <v>0</v>
      </c>
      <c r="I80" s="44">
        <v>0</v>
      </c>
      <c r="J80" s="35"/>
    </row>
    <row r="81" spans="1:10" ht="15.75">
      <c r="A81" s="17" t="s">
        <v>84</v>
      </c>
      <c r="B81" s="44">
        <v>0</v>
      </c>
      <c r="C81" s="44">
        <v>0</v>
      </c>
      <c r="D81" s="44">
        <v>0</v>
      </c>
      <c r="E81" s="49">
        <v>1.4830582317778491</v>
      </c>
      <c r="F81" s="44"/>
      <c r="G81" s="44">
        <v>0</v>
      </c>
      <c r="H81" s="44">
        <v>0</v>
      </c>
      <c r="I81" s="44">
        <v>0</v>
      </c>
      <c r="J81" s="35"/>
    </row>
    <row r="82" spans="1:10" ht="15.75">
      <c r="A82" s="17" t="s">
        <v>85</v>
      </c>
      <c r="B82" s="44">
        <v>0</v>
      </c>
      <c r="C82" s="44">
        <v>0</v>
      </c>
      <c r="D82" s="52">
        <v>0</v>
      </c>
      <c r="E82" s="49">
        <v>1.4808551821221188</v>
      </c>
      <c r="F82" s="44">
        <v>0</v>
      </c>
      <c r="G82" s="44">
        <v>0</v>
      </c>
      <c r="H82" s="44">
        <v>0</v>
      </c>
      <c r="I82" s="44">
        <v>0</v>
      </c>
      <c r="J82" s="35"/>
    </row>
    <row r="83" spans="1:10" ht="15.75">
      <c r="A83" s="17" t="s">
        <v>86</v>
      </c>
      <c r="B83" s="44">
        <v>0</v>
      </c>
      <c r="C83" s="44">
        <v>0</v>
      </c>
      <c r="D83" s="44">
        <v>0</v>
      </c>
      <c r="E83" s="53">
        <v>1.467211617237424</v>
      </c>
      <c r="F83" s="44">
        <v>0</v>
      </c>
      <c r="G83" s="44">
        <v>0</v>
      </c>
      <c r="H83" s="44">
        <v>0</v>
      </c>
      <c r="I83" s="44">
        <v>0</v>
      </c>
      <c r="J83" s="32"/>
    </row>
    <row r="84" spans="1:10" ht="15.75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49">
        <v>1.4505099416815908</v>
      </c>
      <c r="G84" s="44">
        <v>0</v>
      </c>
      <c r="H84" s="44">
        <v>0</v>
      </c>
      <c r="I84" s="44">
        <v>0</v>
      </c>
      <c r="J84" s="35"/>
    </row>
    <row r="85" spans="1:10" ht="15.75">
      <c r="A85" s="17" t="s">
        <v>88</v>
      </c>
      <c r="B85" s="44">
        <v>0</v>
      </c>
      <c r="C85" s="44">
        <v>0</v>
      </c>
      <c r="D85" s="44">
        <v>0</v>
      </c>
      <c r="E85" s="44">
        <v>0</v>
      </c>
      <c r="F85" s="44">
        <v>0</v>
      </c>
      <c r="G85" s="50">
        <v>1.4771410588519165</v>
      </c>
      <c r="H85" s="49">
        <v>1.6495102222289588</v>
      </c>
      <c r="I85" s="44">
        <v>0</v>
      </c>
      <c r="J85" s="32"/>
    </row>
    <row r="86" spans="1:10" ht="15.75">
      <c r="A86" s="17" t="s">
        <v>89</v>
      </c>
      <c r="B86" s="44">
        <v>0</v>
      </c>
      <c r="C86" s="44">
        <v>0</v>
      </c>
      <c r="D86" s="44">
        <v>0</v>
      </c>
      <c r="E86" s="44">
        <v>0</v>
      </c>
      <c r="F86" s="44">
        <v>0</v>
      </c>
      <c r="G86" s="51">
        <v>1.6155686298425092</v>
      </c>
      <c r="H86" s="44">
        <v>0</v>
      </c>
      <c r="I86" s="44">
        <v>0</v>
      </c>
      <c r="J86" s="35"/>
    </row>
    <row r="87" spans="1:10" ht="15.75">
      <c r="A87" s="17" t="s">
        <v>90</v>
      </c>
      <c r="B87" s="44">
        <v>0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50">
        <v>1.812257604235345</v>
      </c>
      <c r="J87" s="32"/>
    </row>
    <row r="88" spans="1:10" ht="15.75">
      <c r="A88" s="41" t="s">
        <v>91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5">
        <v>1.8766414943685652</v>
      </c>
      <c r="J88" s="39"/>
    </row>
    <row r="89" ht="15.75">
      <c r="A89" s="56" t="s">
        <v>92</v>
      </c>
    </row>
    <row r="92" spans="2:9" ht="14.25">
      <c r="B92" s="67"/>
      <c r="C92" s="67"/>
      <c r="D92" s="67"/>
      <c r="E92" s="67"/>
      <c r="F92" s="67"/>
      <c r="G92" s="67"/>
      <c r="H92" s="67"/>
      <c r="I92" s="67"/>
    </row>
    <row r="93" ht="14.25">
      <c r="F93" s="58"/>
    </row>
    <row r="94" ht="14.25"/>
    <row r="95" spans="6:7" ht="14.25">
      <c r="F95" s="59"/>
      <c r="G95" s="60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2013-08-26T18:31:40Z</dcterms:modified>
  <cp:category/>
  <cp:version/>
  <cp:contentType/>
  <cp:contentStatus/>
</cp:coreProperties>
</file>