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050813" sheetId="1" r:id="rId1"/>
  </sheets>
  <definedNames>
    <definedName name="_xlnm.Print_Titles" localSheetId="0">'DETALHAMENTO PERMISSÃO 050813'!$1:$6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<sst xmlns="http://schemas.openxmlformats.org/spreadsheetml/2006/main" count="94" uniqueCount="94">
  <si>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</si>
  <si>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</si>
  <si>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</si>
  <si>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</si>
  <si>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</si>
  <si>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</si>
  <si>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</si>
  <si>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</si>
  <si>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</si>
  <si>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</si>
  <si>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</si>
  <si>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</si>
  <si>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</si>
  <si>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</si>
  <si>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</si>
  <si>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</si>
  <si>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</si>
  <si>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</si>
  <si>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</si>
  <si>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</si>
  <si>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</si>
  <si>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</si>
  <si>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</si>
  <si>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</si>
  <si>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</si>
  <si>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</si>
  <si>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</si>
  <si>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</si>
  <si>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</si>
  <si>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</si>
  <si>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</si>
  <si>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</si>
  <si>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</si>
  <si>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</si>
  <si>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</si>
  <si>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</si>
  <si>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</si>
  <si>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</si>
  <si>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</si>
  <si>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</si>
  <si>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</si>
  <si>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</si>
  <si>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</si>
  <si>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</si>
  <si>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</si>
  <si>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</si>
  <si>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</si>
  <si>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</si>
  <si>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</si>
  <si>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</si>
  <si>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</si>
  <si>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</si>
  <si>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</si>
  <si>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</si>
  <si>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</si>
  <si>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</si>
  <si>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</si>
  <si>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</si>
  <si>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</si>
  <si>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</si>
  <si>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</si>
  <si>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</si>
  <si>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</si>
  <si>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</si>
  <si>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</si>
  <si>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</si>
  <si>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</si>
  <si>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</si>
  <si>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</si>
  <si>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</si>
  <si>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</si>
  <si>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</si>
  <si>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</si>
  <si>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OPERAÇÃO 05/08/13 - VENCIMENTO 12/08/13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</si>
  <si>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</si>
  <si>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</si>
  <si>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</si>
  <si>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</si>
  <si>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</si>
  <si>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</si>
  <si>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</si>
  <si>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</si>
  <si>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</si>
  <si>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</si>
  <si>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</si>
  <si>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</si>
  <si>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</si>
  <si>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</si>
  <si>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</si>
  <si>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</si>
  <si>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</si>
  <si>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</si>
  <si>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</si>
  <si>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r>
      <t xml:space="preserve">10. Tarifa de Remuneração Líquida Por Passageiro </t>
    </r>
    <r>
      <rPr>
        <vertAlign val="superscript"/>
        <sz val="12"/>
        <color indexed="8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</si>
</sst>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_);_(* \(#,##0.000\);_(* &quot;-&quot;??_);_(@_)"/>
    <numFmt numFmtId="178" formatCode="_(* #,##0.00000_);_(* \(#,##0.00000\);_(* &quot;-&quot;??_);_(@_)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175" fontId="42" fillId="0" borderId="10" xfId="45" applyNumberFormat="1" applyFont="1" applyBorder="1" applyAlignment="1">
      <alignment vertical="center"/>
    </xf>
    <xf numFmtId="176" fontId="42" fillId="0" borderId="10" xfId="45" applyNumberFormat="1" applyFont="1" applyFill="1" applyBorder="1" applyAlignment="1">
      <alignment vertical="center"/>
    </xf>
    <xf numFmtId="176" fontId="42" fillId="0" borderId="10" xfId="45" applyNumberFormat="1" applyFont="1" applyBorder="1" applyAlignment="1">
      <alignment vertical="center"/>
    </xf>
    <xf numFmtId="175" fontId="42" fillId="0" borderId="10" xfId="45" applyNumberFormat="1" applyFont="1" applyFill="1" applyBorder="1" applyAlignment="1">
      <alignment vertical="center"/>
    </xf>
    <xf numFmtId="43" fontId="42" fillId="0" borderId="14" xfId="45" applyNumberFormat="1" applyFont="1" applyBorder="1" applyAlignment="1">
      <alignment vertical="center"/>
    </xf>
    <xf numFmtId="176" fontId="42" fillId="0" borderId="14" xfId="45" applyNumberFormat="1" applyFont="1" applyBorder="1" applyAlignment="1">
      <alignment vertical="center"/>
    </xf>
    <xf numFmtId="0" fontId="42" fillId="0" borderId="0" xfId="0" applyFont="1" applyFill="1" applyAlignment="1">
      <alignment vertical="center"/>
    </xf>
    <xf numFmtId="178" fontId="42" fillId="0" borderId="10" xfId="45" applyNumberFormat="1" applyFont="1" applyBorder="1" applyAlignment="1">
      <alignment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70" zoomScaleNormal="70" zoomScalePageLayoutView="0" workbookViewId="0" topLeftCell="A1">
      <pane xSplit="1" ySplit="6" topLeftCell="E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86" sqref="I86"/>
    </sheetView>
  </sheetViews>
  <sheetFormatPr defaultColWidth="9.00390625" defaultRowHeight="14.25"/>
  <cols>
    <col min="1" max="1" width="81.125" style="1" customWidth="1"/>
    <col min="2" max="9" width="16.25390625" style="1" customWidth="1"/>
    <col min="10" max="10" width="17.25390625" style="1" bestFit="1" customWidth="1"/>
    <col min="11" max="11" width="9.00390625" style="1" customWidth="1"/>
    <col min="12" max="12" width="12.75390625" style="1" bestFit="1" customWidth="1"/>
    <col min="13" max="13" width="11.125" style="1" bestFit="1" customWidth="1"/>
    <col min="14" max="16384" width="9.00390625" style="1" customWidth="1"/>
  </cols>
  <sheetData>
    <row r="1" spans="1:10" ht="21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1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48" t="s">
        <v>18</v>
      </c>
      <c r="B4" s="48" t="s">
        <v>19</v>
      </c>
      <c r="C4" s="48"/>
      <c r="D4" s="48"/>
      <c r="E4" s="48"/>
      <c r="F4" s="48"/>
      <c r="G4" s="48"/>
      <c r="H4" s="48"/>
      <c r="I4" s="48"/>
      <c r="J4" s="49" t="s">
        <v>20</v>
      </c>
    </row>
    <row r="5" spans="1:10" ht="38.25">
      <c r="A5" s="48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8"/>
    </row>
    <row r="6" spans="1:10" ht="15.75">
      <c r="A6" s="4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48"/>
    </row>
    <row r="7" spans="1:12" ht="15.75">
      <c r="A7" s="9" t="s">
        <v>21</v>
      </c>
      <c r="B7" s="10">
        <f>B8+B16+B20</f>
        <v>517732</v>
      </c>
      <c r="C7" s="10">
        <f aca="true" t="shared" si="0" ref="C7:I7">C8+C16+C20</f>
        <v>401545</v>
      </c>
      <c r="D7" s="10">
        <f t="shared" si="0"/>
        <v>572750</v>
      </c>
      <c r="E7" s="10">
        <f t="shared" si="0"/>
        <v>731512</v>
      </c>
      <c r="F7" s="10">
        <f t="shared" si="0"/>
        <v>455892</v>
      </c>
      <c r="G7" s="10">
        <f t="shared" si="0"/>
        <v>740636</v>
      </c>
      <c r="H7" s="10">
        <f t="shared" si="0"/>
        <v>380372</v>
      </c>
      <c r="I7" s="10">
        <f t="shared" si="0"/>
        <v>272672</v>
      </c>
      <c r="J7" s="10">
        <f>+J8+J16+J20</f>
        <v>4073111</v>
      </c>
      <c r="L7" s="42"/>
    </row>
    <row r="8" spans="1:10" ht="15.75">
      <c r="A8" s="11" t="s">
        <v>22</v>
      </c>
      <c r="B8" s="12">
        <f>+B9+B12</f>
        <v>285628</v>
      </c>
      <c r="C8" s="12">
        <f>+C9+C12</f>
        <v>235829</v>
      </c>
      <c r="D8" s="12">
        <f aca="true" t="shared" si="1" ref="D8:I8">+D9+D12</f>
        <v>359473</v>
      </c>
      <c r="E8" s="12">
        <f t="shared" si="1"/>
        <v>425808</v>
      </c>
      <c r="F8" s="12">
        <f t="shared" si="1"/>
        <v>257515</v>
      </c>
      <c r="G8" s="12">
        <f t="shared" si="1"/>
        <v>428520</v>
      </c>
      <c r="H8" s="12">
        <f t="shared" si="1"/>
        <v>204504</v>
      </c>
      <c r="I8" s="12">
        <f t="shared" si="1"/>
        <v>164087</v>
      </c>
      <c r="J8" s="12">
        <f>SUM(B8:I8)</f>
        <v>2361364</v>
      </c>
    </row>
    <row r="9" spans="1:10" ht="15.75">
      <c r="A9" s="13" t="s">
        <v>23</v>
      </c>
      <c r="B9" s="14">
        <v>33674</v>
      </c>
      <c r="C9" s="14">
        <v>34114</v>
      </c>
      <c r="D9" s="14">
        <v>36819</v>
      </c>
      <c r="E9" s="14">
        <v>42179</v>
      </c>
      <c r="F9" s="14">
        <v>35334</v>
      </c>
      <c r="G9" s="14">
        <v>43039</v>
      </c>
      <c r="H9" s="14">
        <v>19608</v>
      </c>
      <c r="I9" s="14">
        <v>23713</v>
      </c>
      <c r="J9" s="12">
        <f aca="true" t="shared" si="2" ref="J9:J15">SUM(B9:I9)</f>
        <v>268480</v>
      </c>
    </row>
    <row r="10" spans="1:10" ht="15.75">
      <c r="A10" s="15" t="s">
        <v>24</v>
      </c>
      <c r="B10" s="14">
        <f>+B9-B11</f>
        <v>33674</v>
      </c>
      <c r="C10" s="14">
        <f aca="true" t="shared" si="3" ref="C10:I10">+C9-C11</f>
        <v>34114</v>
      </c>
      <c r="D10" s="14">
        <f t="shared" si="3"/>
        <v>36819</v>
      </c>
      <c r="E10" s="14">
        <f t="shared" si="3"/>
        <v>42179</v>
      </c>
      <c r="F10" s="14">
        <f t="shared" si="3"/>
        <v>35334</v>
      </c>
      <c r="G10" s="14">
        <f t="shared" si="3"/>
        <v>43039</v>
      </c>
      <c r="H10" s="14">
        <f t="shared" si="3"/>
        <v>19608</v>
      </c>
      <c r="I10" s="14">
        <f t="shared" si="3"/>
        <v>23713</v>
      </c>
      <c r="J10" s="12">
        <f t="shared" si="2"/>
        <v>268480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251954</v>
      </c>
      <c r="C12" s="14">
        <f aca="true" t="shared" si="4" ref="C12:I12">C13+C14+C15</f>
        <v>201715</v>
      </c>
      <c r="D12" s="14">
        <f t="shared" si="4"/>
        <v>322654</v>
      </c>
      <c r="E12" s="14">
        <f t="shared" si="4"/>
        <v>383629</v>
      </c>
      <c r="F12" s="14">
        <f t="shared" si="4"/>
        <v>222181</v>
      </c>
      <c r="G12" s="14">
        <f t="shared" si="4"/>
        <v>385481</v>
      </c>
      <c r="H12" s="14">
        <f t="shared" si="4"/>
        <v>184896</v>
      </c>
      <c r="I12" s="14">
        <f t="shared" si="4"/>
        <v>140374</v>
      </c>
      <c r="J12" s="12">
        <f t="shared" si="2"/>
        <v>2092884</v>
      </c>
    </row>
    <row r="13" spans="1:10" ht="15.75">
      <c r="A13" s="15" t="s">
        <v>27</v>
      </c>
      <c r="B13" s="14">
        <v>103202</v>
      </c>
      <c r="C13" s="14">
        <v>85729</v>
      </c>
      <c r="D13" s="14">
        <v>136285</v>
      </c>
      <c r="E13" s="14">
        <v>162421</v>
      </c>
      <c r="F13" s="14">
        <v>98180</v>
      </c>
      <c r="G13" s="14">
        <v>169589</v>
      </c>
      <c r="H13" s="14">
        <v>80503</v>
      </c>
      <c r="I13" s="14">
        <v>60340</v>
      </c>
      <c r="J13" s="12">
        <f t="shared" si="2"/>
        <v>896249</v>
      </c>
    </row>
    <row r="14" spans="1:10" ht="15.75">
      <c r="A14" s="15" t="s">
        <v>28</v>
      </c>
      <c r="B14" s="14">
        <v>112515</v>
      </c>
      <c r="C14" s="14">
        <v>85592</v>
      </c>
      <c r="D14" s="14">
        <v>144725</v>
      </c>
      <c r="E14" s="14">
        <v>166763</v>
      </c>
      <c r="F14" s="14">
        <v>93936</v>
      </c>
      <c r="G14" s="14">
        <v>166541</v>
      </c>
      <c r="H14" s="14">
        <v>79579</v>
      </c>
      <c r="I14" s="14">
        <v>64029</v>
      </c>
      <c r="J14" s="12">
        <f t="shared" si="2"/>
        <v>913680</v>
      </c>
    </row>
    <row r="15" spans="1:10" ht="15.75">
      <c r="A15" s="15" t="s">
        <v>29</v>
      </c>
      <c r="B15" s="14">
        <v>36237</v>
      </c>
      <c r="C15" s="14">
        <v>30394</v>
      </c>
      <c r="D15" s="14">
        <v>41644</v>
      </c>
      <c r="E15" s="14">
        <v>54445</v>
      </c>
      <c r="F15" s="14">
        <v>30065</v>
      </c>
      <c r="G15" s="14">
        <v>49351</v>
      </c>
      <c r="H15" s="14">
        <v>24814</v>
      </c>
      <c r="I15" s="14">
        <v>16005</v>
      </c>
      <c r="J15" s="12">
        <f t="shared" si="2"/>
        <v>282955</v>
      </c>
    </row>
    <row r="16" spans="1:10" ht="15.75">
      <c r="A16" s="17" t="s">
        <v>30</v>
      </c>
      <c r="B16" s="18">
        <f>B17+B18+B19</f>
        <v>175988</v>
      </c>
      <c r="C16" s="18">
        <f aca="true" t="shared" si="5" ref="C16:I16">C17+C18+C19</f>
        <v>117929</v>
      </c>
      <c r="D16" s="18">
        <f t="shared" si="5"/>
        <v>140352</v>
      </c>
      <c r="E16" s="18">
        <f t="shared" si="5"/>
        <v>207692</v>
      </c>
      <c r="F16" s="18">
        <f t="shared" si="5"/>
        <v>141964</v>
      </c>
      <c r="G16" s="18">
        <f t="shared" si="5"/>
        <v>236803</v>
      </c>
      <c r="H16" s="18">
        <f t="shared" si="5"/>
        <v>143302</v>
      </c>
      <c r="I16" s="18">
        <f t="shared" si="5"/>
        <v>90331</v>
      </c>
      <c r="J16" s="12">
        <f aca="true" t="shared" si="6" ref="J16:J22">SUM(B16:I16)</f>
        <v>1254361</v>
      </c>
    </row>
    <row r="17" spans="1:10" ht="18.75" customHeight="1">
      <c r="A17" s="13" t="s">
        <v>31</v>
      </c>
      <c r="B17" s="14">
        <v>82053</v>
      </c>
      <c r="C17" s="14">
        <v>59494</v>
      </c>
      <c r="D17" s="14">
        <v>69728</v>
      </c>
      <c r="E17" s="14">
        <v>102479</v>
      </c>
      <c r="F17" s="14">
        <v>72968</v>
      </c>
      <c r="G17" s="14">
        <v>119161</v>
      </c>
      <c r="H17" s="14">
        <v>70764</v>
      </c>
      <c r="I17" s="14">
        <v>44897</v>
      </c>
      <c r="J17" s="12">
        <f t="shared" si="6"/>
        <v>621544</v>
      </c>
    </row>
    <row r="18" spans="1:10" ht="18.75" customHeight="1">
      <c r="A18" s="13" t="s">
        <v>32</v>
      </c>
      <c r="B18" s="14">
        <v>72726</v>
      </c>
      <c r="C18" s="14">
        <v>44138</v>
      </c>
      <c r="D18" s="14">
        <v>53837</v>
      </c>
      <c r="E18" s="14">
        <v>78754</v>
      </c>
      <c r="F18" s="14">
        <v>53876</v>
      </c>
      <c r="G18" s="14">
        <v>91714</v>
      </c>
      <c r="H18" s="14">
        <v>57253</v>
      </c>
      <c r="I18" s="14">
        <v>37175</v>
      </c>
      <c r="J18" s="12">
        <f t="shared" si="6"/>
        <v>489473</v>
      </c>
    </row>
    <row r="19" spans="1:10" ht="18.75" customHeight="1">
      <c r="A19" s="13" t="s">
        <v>33</v>
      </c>
      <c r="B19" s="14">
        <v>21209</v>
      </c>
      <c r="C19" s="14">
        <v>14297</v>
      </c>
      <c r="D19" s="14">
        <v>16787</v>
      </c>
      <c r="E19" s="14">
        <v>26459</v>
      </c>
      <c r="F19" s="14">
        <v>15120</v>
      </c>
      <c r="G19" s="14">
        <v>25928</v>
      </c>
      <c r="H19" s="14">
        <v>15285</v>
      </c>
      <c r="I19" s="14">
        <v>8259</v>
      </c>
      <c r="J19" s="12">
        <f t="shared" si="6"/>
        <v>143344</v>
      </c>
    </row>
    <row r="20" spans="1:10" ht="18.75" customHeight="1">
      <c r="A20" s="17" t="s">
        <v>34</v>
      </c>
      <c r="B20" s="14">
        <f>B21+B22</f>
        <v>56116</v>
      </c>
      <c r="C20" s="14">
        <f aca="true" t="shared" si="7" ref="C20:I20">C21+C22</f>
        <v>47787</v>
      </c>
      <c r="D20" s="14">
        <f t="shared" si="7"/>
        <v>72925</v>
      </c>
      <c r="E20" s="14">
        <f t="shared" si="7"/>
        <v>98012</v>
      </c>
      <c r="F20" s="14">
        <f t="shared" si="7"/>
        <v>56413</v>
      </c>
      <c r="G20" s="14">
        <f t="shared" si="7"/>
        <v>75313</v>
      </c>
      <c r="H20" s="14">
        <f t="shared" si="7"/>
        <v>32566</v>
      </c>
      <c r="I20" s="14">
        <f t="shared" si="7"/>
        <v>18254</v>
      </c>
      <c r="J20" s="12">
        <f t="shared" si="6"/>
        <v>457386</v>
      </c>
    </row>
    <row r="21" spans="1:10" ht="18.75" customHeight="1">
      <c r="A21" s="13" t="s">
        <v>35</v>
      </c>
      <c r="B21" s="14">
        <v>31986</v>
      </c>
      <c r="C21" s="14">
        <v>27239</v>
      </c>
      <c r="D21" s="14">
        <v>41567</v>
      </c>
      <c r="E21" s="14">
        <v>55867</v>
      </c>
      <c r="F21" s="14">
        <v>32155</v>
      </c>
      <c r="G21" s="14">
        <v>42928</v>
      </c>
      <c r="H21" s="14">
        <v>18563</v>
      </c>
      <c r="I21" s="14">
        <v>10405</v>
      </c>
      <c r="J21" s="12">
        <f t="shared" si="6"/>
        <v>260710</v>
      </c>
    </row>
    <row r="22" spans="1:10" ht="18.75" customHeight="1">
      <c r="A22" s="13" t="s">
        <v>36</v>
      </c>
      <c r="B22" s="14">
        <v>24130</v>
      </c>
      <c r="C22" s="14">
        <v>20548</v>
      </c>
      <c r="D22" s="14">
        <v>31358</v>
      </c>
      <c r="E22" s="14">
        <v>42145</v>
      </c>
      <c r="F22" s="14">
        <v>24258</v>
      </c>
      <c r="G22" s="14">
        <v>32385</v>
      </c>
      <c r="H22" s="14">
        <v>14003</v>
      </c>
      <c r="I22" s="14">
        <v>7849</v>
      </c>
      <c r="J22" s="12">
        <f t="shared" si="6"/>
        <v>196676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75</v>
      </c>
      <c r="B28" s="23">
        <f>(((+B$8+B$16)*B$25)+(B$20*B$26))/B$7</f>
        <v>0.9518414028879807</v>
      </c>
      <c r="C28" s="23">
        <f aca="true" t="shared" si="8" ref="C28:I28">(((+C$8+C$16)*C$25)+(C$20*C$26))/C$7</f>
        <v>0.9492448931003997</v>
      </c>
      <c r="D28" s="23">
        <f t="shared" si="8"/>
        <v>0.9728544565691838</v>
      </c>
      <c r="E28" s="23">
        <f t="shared" si="8"/>
        <v>0.9709385453690439</v>
      </c>
      <c r="F28" s="23">
        <f t="shared" si="8"/>
        <v>0.9676414600387812</v>
      </c>
      <c r="G28" s="23">
        <f t="shared" si="8"/>
        <v>0.9717513712538953</v>
      </c>
      <c r="H28" s="23">
        <f t="shared" si="8"/>
        <v>0.9111055524591715</v>
      </c>
      <c r="I28" s="23">
        <f t="shared" si="8"/>
        <v>0.9682109692230958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76</v>
      </c>
      <c r="B31" s="26">
        <f>B28*B30</f>
        <v>1.483444826400918</v>
      </c>
      <c r="C31" s="26">
        <f aca="true" t="shared" si="9" ref="C31:I31">C28*C30</f>
        <v>1.4547177986763626</v>
      </c>
      <c r="D31" s="26">
        <f t="shared" si="9"/>
        <v>1.5061732696604104</v>
      </c>
      <c r="E31" s="26">
        <f t="shared" si="9"/>
        <v>1.5024303051040586</v>
      </c>
      <c r="F31" s="26">
        <f t="shared" si="9"/>
        <v>1.4571712746724006</v>
      </c>
      <c r="G31" s="26">
        <f t="shared" si="9"/>
        <v>1.5338123643871484</v>
      </c>
      <c r="H31" s="26">
        <f t="shared" si="9"/>
        <v>1.6480077232881494</v>
      </c>
      <c r="I31" s="26">
        <f t="shared" si="9"/>
        <v>1.8524780474145492</v>
      </c>
      <c r="J31" s="27"/>
    </row>
    <row r="32" spans="1:10" ht="12" customHeight="1">
      <c r="A32" s="2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768026.86</v>
      </c>
      <c r="C37" s="29">
        <f aca="true" t="shared" si="11" ref="C37:I37">+C38+C39</f>
        <v>584134.66</v>
      </c>
      <c r="D37" s="29">
        <f t="shared" si="11"/>
        <v>862660.74</v>
      </c>
      <c r="E37" s="29">
        <f t="shared" si="11"/>
        <v>1099045.8</v>
      </c>
      <c r="F37" s="29">
        <f t="shared" si="11"/>
        <v>664312.73</v>
      </c>
      <c r="G37" s="29">
        <f t="shared" si="11"/>
        <v>1135996.65</v>
      </c>
      <c r="H37" s="29">
        <f t="shared" si="11"/>
        <v>626855.99</v>
      </c>
      <c r="I37" s="29">
        <f t="shared" si="11"/>
        <v>505118.89</v>
      </c>
      <c r="J37" s="29">
        <f t="shared" si="10"/>
        <v>6246152.319999999</v>
      </c>
      <c r="L37" s="43"/>
      <c r="M37" s="43"/>
    </row>
    <row r="38" spans="1:10" ht="15.75">
      <c r="A38" s="17" t="s">
        <v>77</v>
      </c>
      <c r="B38" s="30">
        <f>ROUND(+B7*B31,2)</f>
        <v>768026.86</v>
      </c>
      <c r="C38" s="30">
        <f aca="true" t="shared" si="12" ref="C38:I38">ROUND(+C7*C31,2)</f>
        <v>584134.66</v>
      </c>
      <c r="D38" s="30">
        <f t="shared" si="12"/>
        <v>862660.74</v>
      </c>
      <c r="E38" s="30">
        <f t="shared" si="12"/>
        <v>1099045.8</v>
      </c>
      <c r="F38" s="30">
        <f t="shared" si="12"/>
        <v>664312.73</v>
      </c>
      <c r="G38" s="30">
        <f t="shared" si="12"/>
        <v>1135996.65</v>
      </c>
      <c r="H38" s="30">
        <f t="shared" si="12"/>
        <v>626855.99</v>
      </c>
      <c r="I38" s="30">
        <f t="shared" si="12"/>
        <v>505118.89</v>
      </c>
      <c r="J38" s="30">
        <f>SUM(B38:I38)</f>
        <v>6246152.319999999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72</v>
      </c>
      <c r="B41" s="31">
        <f aca="true" t="shared" si="13" ref="B41:J41">+B42+B45+B51</f>
        <v>-111330.86</v>
      </c>
      <c r="C41" s="31">
        <f t="shared" si="13"/>
        <v>-116341.64</v>
      </c>
      <c r="D41" s="31">
        <f t="shared" si="13"/>
        <v>-117832.54</v>
      </c>
      <c r="E41" s="31">
        <f t="shared" si="13"/>
        <v>-143560.66</v>
      </c>
      <c r="F41" s="31">
        <f t="shared" si="13"/>
        <v>-110340.96</v>
      </c>
      <c r="G41" s="31">
        <f t="shared" si="13"/>
        <v>-156264.75</v>
      </c>
      <c r="H41" s="31">
        <f t="shared" si="13"/>
        <v>-76389.31</v>
      </c>
      <c r="I41" s="31">
        <f t="shared" si="13"/>
        <v>-76423.09</v>
      </c>
      <c r="J41" s="31">
        <f t="shared" si="13"/>
        <v>-908483.81</v>
      </c>
      <c r="L41" s="43"/>
    </row>
    <row r="42" spans="1:12" ht="15.75">
      <c r="A42" s="17" t="s">
        <v>45</v>
      </c>
      <c r="B42" s="32">
        <f>B43+B44</f>
        <v>-101022</v>
      </c>
      <c r="C42" s="32">
        <f aca="true" t="shared" si="14" ref="C42:I42">C43+C44</f>
        <v>-102342</v>
      </c>
      <c r="D42" s="32">
        <f t="shared" si="14"/>
        <v>-110457</v>
      </c>
      <c r="E42" s="32">
        <f t="shared" si="14"/>
        <v>-126537</v>
      </c>
      <c r="F42" s="32">
        <f t="shared" si="14"/>
        <v>-106002</v>
      </c>
      <c r="G42" s="32">
        <f t="shared" si="14"/>
        <v>-129117</v>
      </c>
      <c r="H42" s="32">
        <f t="shared" si="14"/>
        <v>-58824</v>
      </c>
      <c r="I42" s="32">
        <f t="shared" si="14"/>
        <v>-71139</v>
      </c>
      <c r="J42" s="31">
        <f t="shared" si="10"/>
        <v>-805440</v>
      </c>
      <c r="L42" s="43"/>
    </row>
    <row r="43" spans="1:12" ht="15.75">
      <c r="A43" s="13" t="s">
        <v>70</v>
      </c>
      <c r="B43" s="32">
        <f aca="true" t="shared" si="15" ref="B43:I43">ROUND(-B9*$D$3,2)</f>
        <v>-101022</v>
      </c>
      <c r="C43" s="32">
        <f t="shared" si="15"/>
        <v>-102342</v>
      </c>
      <c r="D43" s="32">
        <f t="shared" si="15"/>
        <v>-110457</v>
      </c>
      <c r="E43" s="32">
        <f t="shared" si="15"/>
        <v>-126537</v>
      </c>
      <c r="F43" s="32">
        <f t="shared" si="15"/>
        <v>-106002</v>
      </c>
      <c r="G43" s="32">
        <f t="shared" si="15"/>
        <v>-129117</v>
      </c>
      <c r="H43" s="32">
        <f t="shared" si="15"/>
        <v>-58824</v>
      </c>
      <c r="I43" s="32">
        <f t="shared" si="15"/>
        <v>-71139</v>
      </c>
      <c r="J43" s="31">
        <f t="shared" si="10"/>
        <v>-805440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-10308.86</v>
      </c>
      <c r="C45" s="32">
        <f t="shared" si="17"/>
        <v>-13999.64</v>
      </c>
      <c r="D45" s="32">
        <f t="shared" si="17"/>
        <v>-7375.54</v>
      </c>
      <c r="E45" s="32">
        <f t="shared" si="17"/>
        <v>-17023.66</v>
      </c>
      <c r="F45" s="32">
        <f t="shared" si="17"/>
        <v>-4338.96</v>
      </c>
      <c r="G45" s="32">
        <f t="shared" si="17"/>
        <v>-27147.75</v>
      </c>
      <c r="H45" s="32">
        <f t="shared" si="17"/>
        <v>-17565.31</v>
      </c>
      <c r="I45" s="32">
        <f t="shared" si="17"/>
        <v>-5284.09</v>
      </c>
      <c r="J45" s="32">
        <f t="shared" si="17"/>
        <v>-103043.81</v>
      </c>
      <c r="L45" s="63"/>
    </row>
    <row r="46" spans="1:12" ht="15.75">
      <c r="A46" s="13" t="s">
        <v>63</v>
      </c>
      <c r="B46" s="27">
        <v>-10308.86</v>
      </c>
      <c r="C46" s="27">
        <v>-13999.64</v>
      </c>
      <c r="D46" s="27">
        <v>-7375.54</v>
      </c>
      <c r="E46" s="27">
        <v>-17023.66</v>
      </c>
      <c r="F46" s="27">
        <v>-4338.96</v>
      </c>
      <c r="G46" s="27">
        <v>-27147.75</v>
      </c>
      <c r="H46" s="27">
        <v>-17565.31</v>
      </c>
      <c r="I46" s="27">
        <v>-5284.09</v>
      </c>
      <c r="J46" s="27">
        <f t="shared" si="10"/>
        <v>-103043.81</v>
      </c>
      <c r="L46" s="63"/>
    </row>
    <row r="47" spans="1:12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  <c r="L47" s="63"/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656696</v>
      </c>
      <c r="C53" s="35">
        <f t="shared" si="18"/>
        <v>467793.02</v>
      </c>
      <c r="D53" s="35">
        <f t="shared" si="18"/>
        <v>744828.2</v>
      </c>
      <c r="E53" s="35">
        <f t="shared" si="18"/>
        <v>955485.14</v>
      </c>
      <c r="F53" s="35">
        <f t="shared" si="18"/>
        <v>553971.77</v>
      </c>
      <c r="G53" s="35">
        <f t="shared" si="18"/>
        <v>979731.8999999999</v>
      </c>
      <c r="H53" s="35">
        <f t="shared" si="18"/>
        <v>550466.6799999999</v>
      </c>
      <c r="I53" s="35">
        <f t="shared" si="18"/>
        <v>428695.80000000005</v>
      </c>
      <c r="J53" s="35">
        <f>SUM(B53:I53)</f>
        <v>5337668.509999999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35">
        <f>SUM(J57:J71)</f>
        <v>5337668.51</v>
      </c>
      <c r="L56" s="43"/>
    </row>
    <row r="57" spans="1:10" ht="17.25" customHeight="1">
      <c r="A57" s="17" t="s">
        <v>49</v>
      </c>
      <c r="B57" s="51">
        <v>130718.17</v>
      </c>
      <c r="C57" s="51">
        <v>133309.87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35">
        <f>SUM(B57:I57)</f>
        <v>264028.04</v>
      </c>
    </row>
    <row r="58" spans="1:10" ht="17.25" customHeight="1">
      <c r="A58" s="17" t="s">
        <v>55</v>
      </c>
      <c r="B58" s="51">
        <v>525977.82</v>
      </c>
      <c r="C58" s="51">
        <v>334483.15</v>
      </c>
      <c r="D58" s="50">
        <v>0</v>
      </c>
      <c r="E58" s="51">
        <v>437315</v>
      </c>
      <c r="F58" s="50">
        <v>0</v>
      </c>
      <c r="G58" s="50">
        <v>0</v>
      </c>
      <c r="H58" s="50">
        <v>0</v>
      </c>
      <c r="I58" s="50">
        <v>0</v>
      </c>
      <c r="J58" s="35">
        <f aca="true" t="shared" si="19" ref="J58:J70">SUM(B58:I58)</f>
        <v>1297775.97</v>
      </c>
    </row>
    <row r="59" spans="1:10" ht="17.25" customHeight="1">
      <c r="A59" s="17" t="s">
        <v>56</v>
      </c>
      <c r="B59" s="50">
        <v>0</v>
      </c>
      <c r="C59" s="50">
        <v>0</v>
      </c>
      <c r="D59" s="32">
        <v>285701.65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32">
        <f t="shared" si="19"/>
        <v>285701.65</v>
      </c>
    </row>
    <row r="60" spans="1:10" ht="17.25" customHeight="1">
      <c r="A60" s="17" t="s">
        <v>57</v>
      </c>
      <c r="B60" s="50">
        <v>0</v>
      </c>
      <c r="C60" s="50">
        <v>0</v>
      </c>
      <c r="D60" s="51">
        <v>291047.74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35">
        <f t="shared" si="19"/>
        <v>291047.74</v>
      </c>
    </row>
    <row r="61" spans="1:10" ht="17.25" customHeight="1">
      <c r="A61" s="17" t="s">
        <v>58</v>
      </c>
      <c r="B61" s="50">
        <v>0</v>
      </c>
      <c r="C61" s="50">
        <v>0</v>
      </c>
      <c r="D61" s="51">
        <v>118950.08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32">
        <f t="shared" si="19"/>
        <v>118950.08</v>
      </c>
    </row>
    <row r="62" spans="1:10" ht="17.25" customHeight="1">
      <c r="A62" s="17" t="s">
        <v>59</v>
      </c>
      <c r="B62" s="50">
        <v>0</v>
      </c>
      <c r="C62" s="50">
        <v>0</v>
      </c>
      <c r="D62" s="51">
        <v>49128.73</v>
      </c>
      <c r="E62" s="50">
        <v>0</v>
      </c>
      <c r="F62" s="51">
        <v>91271.32</v>
      </c>
      <c r="G62" s="50">
        <v>0</v>
      </c>
      <c r="H62" s="50">
        <v>0</v>
      </c>
      <c r="I62" s="50">
        <v>0</v>
      </c>
      <c r="J62" s="35">
        <f t="shared" si="19"/>
        <v>140400.05000000002</v>
      </c>
    </row>
    <row r="63" spans="1:10" ht="17.25" customHeight="1">
      <c r="A63" s="17" t="s">
        <v>60</v>
      </c>
      <c r="B63" s="50">
        <v>0</v>
      </c>
      <c r="C63" s="50">
        <v>0</v>
      </c>
      <c r="D63" s="50">
        <v>0</v>
      </c>
      <c r="E63" s="51">
        <v>322392.05</v>
      </c>
      <c r="F63" s="50">
        <v>0</v>
      </c>
      <c r="G63" s="50">
        <v>0</v>
      </c>
      <c r="H63" s="50">
        <v>0</v>
      </c>
      <c r="I63" s="50">
        <v>0</v>
      </c>
      <c r="J63" s="35">
        <f t="shared" si="19"/>
        <v>322392.05</v>
      </c>
    </row>
    <row r="64" spans="1:10" ht="17.25" customHeight="1">
      <c r="A64" s="17" t="s">
        <v>61</v>
      </c>
      <c r="B64" s="50">
        <v>0</v>
      </c>
      <c r="C64" s="50">
        <v>0</v>
      </c>
      <c r="D64" s="50">
        <v>0</v>
      </c>
      <c r="E64" s="51">
        <v>164433.34</v>
      </c>
      <c r="F64" s="50">
        <v>0</v>
      </c>
      <c r="G64" s="50">
        <v>0</v>
      </c>
      <c r="H64" s="50">
        <v>0</v>
      </c>
      <c r="I64" s="50">
        <v>0</v>
      </c>
      <c r="J64" s="35">
        <f t="shared" si="19"/>
        <v>164433.34</v>
      </c>
    </row>
    <row r="65" spans="1:10" ht="17.25" customHeight="1">
      <c r="A65" s="17" t="s">
        <v>62</v>
      </c>
      <c r="B65" s="50">
        <v>0</v>
      </c>
      <c r="C65" s="50">
        <v>0</v>
      </c>
      <c r="D65" s="50">
        <v>0</v>
      </c>
      <c r="E65" s="32">
        <v>31344.75</v>
      </c>
      <c r="F65" s="50">
        <v>0</v>
      </c>
      <c r="G65" s="50">
        <v>0</v>
      </c>
      <c r="H65" s="50">
        <v>0</v>
      </c>
      <c r="I65" s="50">
        <v>0</v>
      </c>
      <c r="J65" s="32">
        <f t="shared" si="19"/>
        <v>31344.75</v>
      </c>
    </row>
    <row r="66" spans="1:10" ht="17.25" customHeight="1">
      <c r="A66" s="17" t="s">
        <v>50</v>
      </c>
      <c r="B66" s="50">
        <v>0</v>
      </c>
      <c r="C66" s="50">
        <v>0</v>
      </c>
      <c r="D66" s="50">
        <v>0</v>
      </c>
      <c r="E66" s="50">
        <v>0</v>
      </c>
      <c r="F66" s="51">
        <v>462700.45</v>
      </c>
      <c r="G66" s="50">
        <v>0</v>
      </c>
      <c r="H66" s="50">
        <v>0</v>
      </c>
      <c r="I66" s="50">
        <v>0</v>
      </c>
      <c r="J66" s="35">
        <f t="shared" si="19"/>
        <v>462700.45</v>
      </c>
    </row>
    <row r="67" spans="1:10" ht="17.25" customHeight="1">
      <c r="A67" s="17" t="s">
        <v>51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32">
        <v>552207.23</v>
      </c>
      <c r="H67" s="51">
        <v>550466.68</v>
      </c>
      <c r="I67" s="50">
        <v>0</v>
      </c>
      <c r="J67" s="32">
        <f t="shared" si="19"/>
        <v>1102673.9100000001</v>
      </c>
    </row>
    <row r="68" spans="1:10" ht="17.25" customHeight="1">
      <c r="A68" s="17" t="s">
        <v>52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1">
        <v>427524.68</v>
      </c>
      <c r="H68" s="50">
        <v>0</v>
      </c>
      <c r="I68" s="50">
        <v>0</v>
      </c>
      <c r="J68" s="35">
        <f t="shared" si="19"/>
        <v>427524.68</v>
      </c>
    </row>
    <row r="69" spans="1:10" ht="17.25" customHeight="1">
      <c r="A69" s="17" t="s">
        <v>53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32">
        <v>151773.29</v>
      </c>
      <c r="J69" s="32">
        <f t="shared" si="19"/>
        <v>151773.29</v>
      </c>
    </row>
    <row r="70" spans="1:10" ht="17.25" customHeight="1">
      <c r="A70" s="17" t="s">
        <v>54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1">
        <v>276922.51</v>
      </c>
      <c r="J70" s="35">
        <f t="shared" si="19"/>
        <v>276922.51</v>
      </c>
    </row>
    <row r="71" spans="1:10" ht="17.25" customHeight="1">
      <c r="A71" s="41" t="s">
        <v>68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44"/>
      <c r="B72" s="45"/>
      <c r="C72" s="45"/>
      <c r="D72" s="45"/>
      <c r="E72" s="45"/>
      <c r="F72" s="45"/>
      <c r="G72" s="45"/>
      <c r="H72" s="45"/>
      <c r="I72" s="45"/>
      <c r="J72" s="45"/>
    </row>
    <row r="73" spans="1:10" ht="15.75">
      <c r="A73" s="52"/>
      <c r="B73" s="53"/>
      <c r="C73" s="53"/>
      <c r="D73" s="53"/>
      <c r="E73" s="53"/>
      <c r="F73" s="53"/>
      <c r="G73" s="53"/>
      <c r="H73" s="53"/>
      <c r="I73" s="53"/>
      <c r="J73" s="54"/>
    </row>
    <row r="74" spans="1:10" ht="18">
      <c r="A74" s="2" t="s">
        <v>93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35"/>
    </row>
    <row r="75" spans="1:10" ht="15.75">
      <c r="A75" s="17" t="s">
        <v>78</v>
      </c>
      <c r="B75" s="55">
        <v>1.571482483758822</v>
      </c>
      <c r="C75" s="55">
        <v>1.5326376741616994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35"/>
    </row>
    <row r="76" spans="1:10" ht="15.75">
      <c r="A76" s="17" t="s">
        <v>79</v>
      </c>
      <c r="B76" s="55">
        <v>1.46269468381796</v>
      </c>
      <c r="C76" s="55">
        <v>1.4251013580116303</v>
      </c>
      <c r="D76" s="50"/>
      <c r="E76" s="55">
        <v>1.5316502198411317</v>
      </c>
      <c r="F76" s="50">
        <v>0</v>
      </c>
      <c r="G76" s="50">
        <v>0</v>
      </c>
      <c r="H76" s="50">
        <v>0</v>
      </c>
      <c r="I76" s="50">
        <v>0</v>
      </c>
      <c r="J76" s="35"/>
    </row>
    <row r="77" spans="1:10" ht="15.75">
      <c r="A77" s="17" t="s">
        <v>80</v>
      </c>
      <c r="B77" s="50">
        <v>0</v>
      </c>
      <c r="C77" s="50">
        <v>0</v>
      </c>
      <c r="D77" s="56">
        <v>1.4102134827689756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32"/>
    </row>
    <row r="78" spans="1:10" ht="15.75">
      <c r="A78" s="17" t="s">
        <v>81</v>
      </c>
      <c r="B78" s="50">
        <v>0</v>
      </c>
      <c r="C78" s="50">
        <v>0</v>
      </c>
      <c r="D78" s="57">
        <v>1.4835996572228374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35"/>
    </row>
    <row r="79" spans="1:10" ht="15.75">
      <c r="A79" s="17" t="s">
        <v>82</v>
      </c>
      <c r="B79" s="50">
        <v>0</v>
      </c>
      <c r="C79" s="50">
        <v>0</v>
      </c>
      <c r="D79" s="57">
        <v>1.7722850074879608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32"/>
    </row>
    <row r="80" spans="1:10" ht="15.75">
      <c r="A80" s="17" t="s">
        <v>83</v>
      </c>
      <c r="B80" s="50">
        <v>0</v>
      </c>
      <c r="C80" s="50">
        <v>0</v>
      </c>
      <c r="D80" s="57">
        <v>1.6952162999934755</v>
      </c>
      <c r="E80" s="50">
        <v>0</v>
      </c>
      <c r="F80" s="55">
        <v>1.5062907923781876</v>
      </c>
      <c r="G80" s="50">
        <v>0</v>
      </c>
      <c r="H80" s="50">
        <v>0</v>
      </c>
      <c r="I80" s="50">
        <v>0</v>
      </c>
      <c r="J80" s="35"/>
    </row>
    <row r="81" spans="1:10" ht="15.75">
      <c r="A81" s="17" t="s">
        <v>84</v>
      </c>
      <c r="B81" s="50">
        <v>0</v>
      </c>
      <c r="C81" s="50">
        <v>0</v>
      </c>
      <c r="D81" s="50">
        <v>0</v>
      </c>
      <c r="E81" s="55">
        <v>1.4802854958464184</v>
      </c>
      <c r="F81" s="50"/>
      <c r="G81" s="50">
        <v>0</v>
      </c>
      <c r="H81" s="50">
        <v>0</v>
      </c>
      <c r="I81" s="50">
        <v>0</v>
      </c>
      <c r="J81" s="35"/>
    </row>
    <row r="82" spans="1:10" ht="15.75">
      <c r="A82" s="17" t="s">
        <v>85</v>
      </c>
      <c r="B82" s="50">
        <v>0</v>
      </c>
      <c r="C82" s="50">
        <v>0</v>
      </c>
      <c r="D82" s="62">
        <v>0</v>
      </c>
      <c r="E82" s="55">
        <v>1.4788679987187443</v>
      </c>
      <c r="F82" s="50">
        <v>0</v>
      </c>
      <c r="G82" s="50">
        <v>0</v>
      </c>
      <c r="H82" s="50">
        <v>0</v>
      </c>
      <c r="I82" s="50">
        <v>0</v>
      </c>
      <c r="J82" s="35"/>
    </row>
    <row r="83" spans="1:10" ht="15.75">
      <c r="A83" s="17" t="s">
        <v>86</v>
      </c>
      <c r="B83" s="50">
        <v>0</v>
      </c>
      <c r="C83" s="50">
        <v>0</v>
      </c>
      <c r="D83" s="50">
        <v>0</v>
      </c>
      <c r="E83" s="58">
        <v>1.464466607980129</v>
      </c>
      <c r="F83" s="50">
        <v>0</v>
      </c>
      <c r="G83" s="50">
        <v>0</v>
      </c>
      <c r="H83" s="50">
        <v>0</v>
      </c>
      <c r="I83" s="50">
        <v>0</v>
      </c>
      <c r="J83" s="32"/>
    </row>
    <row r="84" spans="1:10" ht="15.75">
      <c r="A84" s="17" t="s">
        <v>87</v>
      </c>
      <c r="B84" s="50">
        <v>0</v>
      </c>
      <c r="C84" s="50">
        <v>0</v>
      </c>
      <c r="D84" s="50">
        <v>0</v>
      </c>
      <c r="E84" s="50">
        <v>0</v>
      </c>
      <c r="F84" s="55">
        <v>1.4474948600720128</v>
      </c>
      <c r="G84" s="50">
        <v>0</v>
      </c>
      <c r="H84" s="50">
        <v>0</v>
      </c>
      <c r="I84" s="50">
        <v>0</v>
      </c>
      <c r="J84" s="35"/>
    </row>
    <row r="85" spans="1:10" ht="15.75">
      <c r="A85" s="17" t="s">
        <v>88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6">
        <v>1.474789869120288</v>
      </c>
      <c r="H85" s="55">
        <v>1.6480077232881496</v>
      </c>
      <c r="I85" s="50">
        <v>0</v>
      </c>
      <c r="J85" s="32"/>
    </row>
    <row r="86" spans="1:10" ht="15.75">
      <c r="A86" s="17" t="s">
        <v>89</v>
      </c>
      <c r="B86" s="50">
        <v>0</v>
      </c>
      <c r="C86" s="50">
        <v>0</v>
      </c>
      <c r="D86" s="50">
        <v>0</v>
      </c>
      <c r="E86" s="50">
        <v>0</v>
      </c>
      <c r="F86" s="50">
        <v>0</v>
      </c>
      <c r="G86" s="57">
        <v>1.6122122123523637</v>
      </c>
      <c r="H86" s="50">
        <v>0</v>
      </c>
      <c r="I86" s="50">
        <v>0</v>
      </c>
      <c r="J86" s="35"/>
    </row>
    <row r="87" spans="1:10" ht="15.75">
      <c r="A87" s="17" t="s">
        <v>90</v>
      </c>
      <c r="B87" s="50">
        <v>0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6">
        <v>1.8115227234164122</v>
      </c>
      <c r="J87" s="32"/>
    </row>
    <row r="88" spans="1:10" ht="15.75">
      <c r="A88" s="41" t="s">
        <v>91</v>
      </c>
      <c r="B88" s="59">
        <v>0</v>
      </c>
      <c r="C88" s="59">
        <v>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60">
        <v>1.8755727027987035</v>
      </c>
      <c r="J88" s="39"/>
    </row>
    <row r="89" ht="15.75">
      <c r="A89" s="61" t="s">
        <v>92</v>
      </c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2013-08-09T17:51:41Z</dcterms:modified>
  <cp:category/>
  <cp:version/>
  <cp:contentType/>
  <cp:contentStatus/>
</cp:coreProperties>
</file>