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030813" sheetId="1" r:id="rId1"/>
  </sheets>
  <definedNames>
    <definedName name="_xlnm.Print_Titles" localSheetId="0">'DETALHAMENTO PERMISSÃO 030813'!$1:$6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<sst xmlns="http://schemas.openxmlformats.org/spreadsheetml/2006/main" count="94" uniqueCount="94">
  <si>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</si>
  <si>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</si>
  <si>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</si>
  <si>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</si>
  <si>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</si>
  <si>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</si>
  <si>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</si>
  <si>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</si>
  <si>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</si>
  <si>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</si>
  <si>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</si>
  <si>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</si>
  <si>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</si>
  <si>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</si>
  <si>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</si>
  <si>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</si>
  <si>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</si>
  <si>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</si>
  <si>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</si>
  <si>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</si>
  <si>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</si>
  <si>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</si>
  <si>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</si>
  <si>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</si>
  <si>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</si>
  <si>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</si>
  <si>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</si>
  <si>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</si>
  <si>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</si>
  <si>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</si>
  <si>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</si>
  <si>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</si>
  <si>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</si>
  <si>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</si>
  <si>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</si>
  <si>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</si>
  <si>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</si>
  <si>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</si>
  <si>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</si>
  <si>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</si>
  <si>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</si>
  <si>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</si>
  <si>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</si>
  <si>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</si>
  <si>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</si>
  <si>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</si>
  <si>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</si>
  <si>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</si>
  <si>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</si>
  <si>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</si>
  <si>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</si>
  <si>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</si>
  <si>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</si>
  <si>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</si>
  <si>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</si>
  <si>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</si>
  <si>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</si>
  <si>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</si>
  <si>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</si>
  <si>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</si>
  <si>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</si>
  <si>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</si>
  <si>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</si>
  <si>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</si>
  <si>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</si>
  <si>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</si>
  <si>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</si>
  <si>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</si>
  <si>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</si>
  <si>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</si>
  <si>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</si>
  <si>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</si>
  <si>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</si>
  <si>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OPERAÇÃO 03/08/13 - VENCIMENTO 09/08/13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</si>
  <si>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</si>
  <si>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</si>
  <si>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</si>
  <si>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</si>
  <si>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r>
      <t xml:space="preserve">10. Tarifa de Remuneração Líquida Por Passageiro </t>
    </r>
    <r>
      <rPr>
        <vertAlign val="superscript"/>
        <sz val="12"/>
        <color indexed="8"/>
        <rFont val="Calibri"/>
        <family val="2"/>
      </rPr>
      <t>(1)</t>
    </r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</si>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</sst>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175" fontId="42" fillId="0" borderId="10" xfId="45" applyNumberFormat="1" applyFont="1" applyBorder="1" applyAlignment="1">
      <alignment vertical="center"/>
    </xf>
    <xf numFmtId="176" fontId="42" fillId="0" borderId="10" xfId="45" applyNumberFormat="1" applyFont="1" applyFill="1" applyBorder="1" applyAlignment="1">
      <alignment vertical="center"/>
    </xf>
    <xf numFmtId="176" fontId="42" fillId="0" borderId="10" xfId="45" applyNumberFormat="1" applyFont="1" applyBorder="1" applyAlignment="1">
      <alignment vertical="center"/>
    </xf>
    <xf numFmtId="175" fontId="42" fillId="0" borderId="10" xfId="45" applyNumberFormat="1" applyFont="1" applyFill="1" applyBorder="1" applyAlignment="1">
      <alignment vertical="center"/>
    </xf>
    <xf numFmtId="43" fontId="42" fillId="0" borderId="14" xfId="45" applyNumberFormat="1" applyFont="1" applyBorder="1" applyAlignment="1">
      <alignment vertical="center"/>
    </xf>
    <xf numFmtId="176" fontId="42" fillId="0" borderId="14" xfId="45" applyNumberFormat="1" applyFont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2.50390625" style="1" customWidth="1"/>
    <col min="2" max="9" width="16.25390625" style="1" customWidth="1"/>
    <col min="10" max="10" width="17.25390625" style="1" bestFit="1" customWidth="1"/>
    <col min="11" max="11" width="9.00390625" style="1" customWidth="1"/>
    <col min="12" max="12" width="12.75390625" style="1" bestFit="1" customWidth="1"/>
    <col min="13" max="13" width="11.125" style="1" bestFit="1" customWidth="1"/>
    <col min="14" max="16384" width="9.00390625" style="1" customWidth="1"/>
  </cols>
  <sheetData>
    <row r="1" spans="1:10" ht="2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1">
      <c r="A2" s="44" t="s">
        <v>73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45" t="s">
        <v>18</v>
      </c>
      <c r="B4" s="45" t="s">
        <v>19</v>
      </c>
      <c r="C4" s="45"/>
      <c r="D4" s="45"/>
      <c r="E4" s="45"/>
      <c r="F4" s="45"/>
      <c r="G4" s="45"/>
      <c r="H4" s="45"/>
      <c r="I4" s="45"/>
      <c r="J4" s="46" t="s">
        <v>20</v>
      </c>
    </row>
    <row r="5" spans="1:10" ht="38.25">
      <c r="A5" s="4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5"/>
    </row>
    <row r="6" spans="1:10" ht="15.75">
      <c r="A6" s="4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45"/>
    </row>
    <row r="7" spans="1:12" ht="15.75">
      <c r="A7" s="9" t="s">
        <v>21</v>
      </c>
      <c r="B7" s="10">
        <f>B8+B16+B20</f>
        <v>385565</v>
      </c>
      <c r="C7" s="10">
        <f aca="true" t="shared" si="0" ref="C7:I7">C8+C16+C20</f>
        <v>287590</v>
      </c>
      <c r="D7" s="10">
        <f t="shared" si="0"/>
        <v>440993</v>
      </c>
      <c r="E7" s="10">
        <f t="shared" si="0"/>
        <v>532439</v>
      </c>
      <c r="F7" s="10">
        <f t="shared" si="0"/>
        <v>314002</v>
      </c>
      <c r="G7" s="10">
        <f t="shared" si="0"/>
        <v>560349</v>
      </c>
      <c r="H7" s="10">
        <f t="shared" si="0"/>
        <v>314681</v>
      </c>
      <c r="I7" s="10">
        <f t="shared" si="0"/>
        <v>189235</v>
      </c>
      <c r="J7" s="10">
        <f>+J8+J16+J20</f>
        <v>3024854</v>
      </c>
      <c r="L7" s="39"/>
    </row>
    <row r="8" spans="1:10" ht="15.75">
      <c r="A8" s="11" t="s">
        <v>22</v>
      </c>
      <c r="B8" s="12">
        <f>+B9+B12</f>
        <v>219409</v>
      </c>
      <c r="C8" s="12">
        <f>+C9+C12</f>
        <v>172738</v>
      </c>
      <c r="D8" s="12">
        <f aca="true" t="shared" si="1" ref="D8:I8">+D9+D12</f>
        <v>278669</v>
      </c>
      <c r="E8" s="12">
        <f t="shared" si="1"/>
        <v>314069</v>
      </c>
      <c r="F8" s="12">
        <f t="shared" si="1"/>
        <v>182756</v>
      </c>
      <c r="G8" s="12">
        <f t="shared" si="1"/>
        <v>328820</v>
      </c>
      <c r="H8" s="12">
        <f t="shared" si="1"/>
        <v>174778</v>
      </c>
      <c r="I8" s="12">
        <f t="shared" si="1"/>
        <v>116542</v>
      </c>
      <c r="J8" s="12">
        <f>SUM(B8:I8)</f>
        <v>1787781</v>
      </c>
    </row>
    <row r="9" spans="1:10" ht="15.75">
      <c r="A9" s="13" t="s">
        <v>23</v>
      </c>
      <c r="B9" s="14">
        <v>31917</v>
      </c>
      <c r="C9" s="14">
        <v>31314</v>
      </c>
      <c r="D9" s="14">
        <v>37054</v>
      </c>
      <c r="E9" s="14">
        <v>39197</v>
      </c>
      <c r="F9" s="14">
        <v>31896</v>
      </c>
      <c r="G9" s="14">
        <v>40352</v>
      </c>
      <c r="H9" s="14">
        <v>20231</v>
      </c>
      <c r="I9" s="14">
        <v>19470</v>
      </c>
      <c r="J9" s="12">
        <f aca="true" t="shared" si="2" ref="J9:J15">SUM(B9:I9)</f>
        <v>251431</v>
      </c>
    </row>
    <row r="10" spans="1:10" ht="15.75">
      <c r="A10" s="15" t="s">
        <v>24</v>
      </c>
      <c r="B10" s="14">
        <f>+B9-B11</f>
        <v>31917</v>
      </c>
      <c r="C10" s="14">
        <f aca="true" t="shared" si="3" ref="C10:I10">+C9-C11</f>
        <v>31314</v>
      </c>
      <c r="D10" s="14">
        <f t="shared" si="3"/>
        <v>37054</v>
      </c>
      <c r="E10" s="14">
        <f t="shared" si="3"/>
        <v>39197</v>
      </c>
      <c r="F10" s="14">
        <f t="shared" si="3"/>
        <v>31896</v>
      </c>
      <c r="G10" s="14">
        <f t="shared" si="3"/>
        <v>40352</v>
      </c>
      <c r="H10" s="14">
        <f t="shared" si="3"/>
        <v>20231</v>
      </c>
      <c r="I10" s="14">
        <f t="shared" si="3"/>
        <v>19470</v>
      </c>
      <c r="J10" s="12">
        <f t="shared" si="2"/>
        <v>251431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187492</v>
      </c>
      <c r="C12" s="14">
        <f aca="true" t="shared" si="4" ref="C12:I12">C13+C14+C15</f>
        <v>141424</v>
      </c>
      <c r="D12" s="14">
        <f t="shared" si="4"/>
        <v>241615</v>
      </c>
      <c r="E12" s="14">
        <f t="shared" si="4"/>
        <v>274872</v>
      </c>
      <c r="F12" s="14">
        <f t="shared" si="4"/>
        <v>150860</v>
      </c>
      <c r="G12" s="14">
        <f t="shared" si="4"/>
        <v>288468</v>
      </c>
      <c r="H12" s="14">
        <f t="shared" si="4"/>
        <v>154547</v>
      </c>
      <c r="I12" s="14">
        <f t="shared" si="4"/>
        <v>97072</v>
      </c>
      <c r="J12" s="12">
        <f t="shared" si="2"/>
        <v>1536350</v>
      </c>
    </row>
    <row r="13" spans="1:10" ht="15.75">
      <c r="A13" s="15" t="s">
        <v>27</v>
      </c>
      <c r="B13" s="14">
        <v>83124</v>
      </c>
      <c r="C13" s="14">
        <v>66387</v>
      </c>
      <c r="D13" s="14">
        <v>109923</v>
      </c>
      <c r="E13" s="14">
        <v>125838</v>
      </c>
      <c r="F13" s="14">
        <v>71018</v>
      </c>
      <c r="G13" s="14">
        <v>133564</v>
      </c>
      <c r="H13" s="14">
        <v>70163</v>
      </c>
      <c r="I13" s="14">
        <v>43484</v>
      </c>
      <c r="J13" s="12">
        <f t="shared" si="2"/>
        <v>703501</v>
      </c>
    </row>
    <row r="14" spans="1:10" ht="15.75">
      <c r="A14" s="15" t="s">
        <v>28</v>
      </c>
      <c r="B14" s="14">
        <v>84506</v>
      </c>
      <c r="C14" s="14">
        <v>59328</v>
      </c>
      <c r="D14" s="14">
        <v>108445</v>
      </c>
      <c r="E14" s="14">
        <v>120197</v>
      </c>
      <c r="F14" s="14">
        <v>64816</v>
      </c>
      <c r="G14" s="14">
        <v>126399</v>
      </c>
      <c r="H14" s="14">
        <v>69901</v>
      </c>
      <c r="I14" s="14">
        <v>45666</v>
      </c>
      <c r="J14" s="12">
        <f t="shared" si="2"/>
        <v>679258</v>
      </c>
    </row>
    <row r="15" spans="1:10" ht="15.75">
      <c r="A15" s="15" t="s">
        <v>29</v>
      </c>
      <c r="B15" s="14">
        <v>19862</v>
      </c>
      <c r="C15" s="14">
        <v>15709</v>
      </c>
      <c r="D15" s="14">
        <v>23247</v>
      </c>
      <c r="E15" s="14">
        <v>28837</v>
      </c>
      <c r="F15" s="14">
        <v>15026</v>
      </c>
      <c r="G15" s="14">
        <v>28505</v>
      </c>
      <c r="H15" s="14">
        <v>14483</v>
      </c>
      <c r="I15" s="14">
        <v>7922</v>
      </c>
      <c r="J15" s="12">
        <f t="shared" si="2"/>
        <v>153591</v>
      </c>
    </row>
    <row r="16" spans="1:10" ht="15.75">
      <c r="A16" s="17" t="s">
        <v>30</v>
      </c>
      <c r="B16" s="18">
        <f>B17+B18+B19</f>
        <v>124687</v>
      </c>
      <c r="C16" s="18">
        <f aca="true" t="shared" si="5" ref="C16:I16">C17+C18+C19</f>
        <v>81635</v>
      </c>
      <c r="D16" s="18">
        <f t="shared" si="5"/>
        <v>109700</v>
      </c>
      <c r="E16" s="18">
        <f t="shared" si="5"/>
        <v>149940</v>
      </c>
      <c r="F16" s="18">
        <f t="shared" si="5"/>
        <v>94349</v>
      </c>
      <c r="G16" s="18">
        <f t="shared" si="5"/>
        <v>176406</v>
      </c>
      <c r="H16" s="18">
        <f t="shared" si="5"/>
        <v>114910</v>
      </c>
      <c r="I16" s="18">
        <f t="shared" si="5"/>
        <v>60122</v>
      </c>
      <c r="J16" s="12">
        <f aca="true" t="shared" si="6" ref="J16:J22">SUM(B16:I16)</f>
        <v>911749</v>
      </c>
    </row>
    <row r="17" spans="1:10" ht="18.75" customHeight="1">
      <c r="A17" s="13" t="s">
        <v>31</v>
      </c>
      <c r="B17" s="14">
        <v>59797</v>
      </c>
      <c r="C17" s="14">
        <v>43719</v>
      </c>
      <c r="D17" s="14">
        <v>55335</v>
      </c>
      <c r="E17" s="14">
        <v>75669</v>
      </c>
      <c r="F17" s="14">
        <v>49346</v>
      </c>
      <c r="G17" s="14">
        <v>90152</v>
      </c>
      <c r="H17" s="14">
        <v>57078</v>
      </c>
      <c r="I17" s="14">
        <v>30003</v>
      </c>
      <c r="J17" s="12">
        <f t="shared" si="6"/>
        <v>461099</v>
      </c>
    </row>
    <row r="18" spans="1:10" ht="18.75" customHeight="1">
      <c r="A18" s="13" t="s">
        <v>32</v>
      </c>
      <c r="B18" s="14">
        <v>52822</v>
      </c>
      <c r="C18" s="14">
        <v>29849</v>
      </c>
      <c r="D18" s="14">
        <v>44700</v>
      </c>
      <c r="E18" s="14">
        <v>59861</v>
      </c>
      <c r="F18" s="14">
        <v>37040</v>
      </c>
      <c r="G18" s="14">
        <v>70956</v>
      </c>
      <c r="H18" s="14">
        <v>48821</v>
      </c>
      <c r="I18" s="14">
        <v>25852</v>
      </c>
      <c r="J18" s="12">
        <f t="shared" si="6"/>
        <v>369901</v>
      </c>
    </row>
    <row r="19" spans="1:10" ht="18.75" customHeight="1">
      <c r="A19" s="13" t="s">
        <v>33</v>
      </c>
      <c r="B19" s="14">
        <v>12068</v>
      </c>
      <c r="C19" s="14">
        <v>8067</v>
      </c>
      <c r="D19" s="14">
        <v>9665</v>
      </c>
      <c r="E19" s="14">
        <v>14410</v>
      </c>
      <c r="F19" s="14">
        <v>7963</v>
      </c>
      <c r="G19" s="14">
        <v>15298</v>
      </c>
      <c r="H19" s="14">
        <v>9011</v>
      </c>
      <c r="I19" s="14">
        <v>4267</v>
      </c>
      <c r="J19" s="12">
        <f t="shared" si="6"/>
        <v>80749</v>
      </c>
    </row>
    <row r="20" spans="1:10" ht="18.75" customHeight="1">
      <c r="A20" s="17" t="s">
        <v>34</v>
      </c>
      <c r="B20" s="14">
        <f>B21+B22</f>
        <v>41469</v>
      </c>
      <c r="C20" s="14">
        <f aca="true" t="shared" si="7" ref="C20:I20">C21+C22</f>
        <v>33217</v>
      </c>
      <c r="D20" s="14">
        <f t="shared" si="7"/>
        <v>52624</v>
      </c>
      <c r="E20" s="14">
        <f t="shared" si="7"/>
        <v>68430</v>
      </c>
      <c r="F20" s="14">
        <f t="shared" si="7"/>
        <v>36897</v>
      </c>
      <c r="G20" s="14">
        <f t="shared" si="7"/>
        <v>55123</v>
      </c>
      <c r="H20" s="14">
        <f t="shared" si="7"/>
        <v>24993</v>
      </c>
      <c r="I20" s="14">
        <f t="shared" si="7"/>
        <v>12571</v>
      </c>
      <c r="J20" s="12">
        <f t="shared" si="6"/>
        <v>325324</v>
      </c>
    </row>
    <row r="21" spans="1:10" ht="18.75" customHeight="1">
      <c r="A21" s="13" t="s">
        <v>35</v>
      </c>
      <c r="B21" s="14">
        <v>23637</v>
      </c>
      <c r="C21" s="14">
        <v>18934</v>
      </c>
      <c r="D21" s="14">
        <v>29996</v>
      </c>
      <c r="E21" s="14">
        <v>39005</v>
      </c>
      <c r="F21" s="14">
        <v>21031</v>
      </c>
      <c r="G21" s="14">
        <v>31420</v>
      </c>
      <c r="H21" s="14">
        <v>14246</v>
      </c>
      <c r="I21" s="14">
        <v>7165</v>
      </c>
      <c r="J21" s="12">
        <f t="shared" si="6"/>
        <v>185434</v>
      </c>
    </row>
    <row r="22" spans="1:10" ht="18.75" customHeight="1">
      <c r="A22" s="13" t="s">
        <v>36</v>
      </c>
      <c r="B22" s="14">
        <v>17832</v>
      </c>
      <c r="C22" s="14">
        <v>14283</v>
      </c>
      <c r="D22" s="14">
        <v>22628</v>
      </c>
      <c r="E22" s="14">
        <v>29425</v>
      </c>
      <c r="F22" s="14">
        <v>15866</v>
      </c>
      <c r="G22" s="14">
        <v>23703</v>
      </c>
      <c r="H22" s="14">
        <v>10747</v>
      </c>
      <c r="I22" s="14">
        <v>5406</v>
      </c>
      <c r="J22" s="12">
        <f t="shared" si="6"/>
        <v>139890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75</v>
      </c>
      <c r="B28" s="22">
        <f>(((+B$8+B$16)*B$25)+(B$20*B$26))/B$7</f>
        <v>0.9519596195194066</v>
      </c>
      <c r="C28" s="22">
        <f aca="true" t="shared" si="8" ref="C28:I28">(((+C$8+C$16)*C$25)+(C$20*C$26))/C$7</f>
        <v>0.9500538652247992</v>
      </c>
      <c r="D28" s="22">
        <f t="shared" si="8"/>
        <v>0.9745586963965414</v>
      </c>
      <c r="E28" s="22">
        <f t="shared" si="8"/>
        <v>0.9721236291856907</v>
      </c>
      <c r="F28" s="22">
        <f t="shared" si="8"/>
        <v>0.9692722801128655</v>
      </c>
      <c r="G28" s="22">
        <f t="shared" si="8"/>
        <v>0.9726720857893919</v>
      </c>
      <c r="H28" s="22">
        <f t="shared" si="8"/>
        <v>0.912899015510946</v>
      </c>
      <c r="I28" s="22">
        <f t="shared" si="8"/>
        <v>0.9682769503527361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76</v>
      </c>
      <c r="B31" s="26">
        <f>B28*B30</f>
        <v>1.483629067020995</v>
      </c>
      <c r="C31" s="26">
        <f aca="true" t="shared" si="9" ref="C31:I31">C28*C30</f>
        <v>1.4559575484570046</v>
      </c>
      <c r="D31" s="26">
        <f t="shared" si="9"/>
        <v>1.5088117737611253</v>
      </c>
      <c r="E31" s="26">
        <f t="shared" si="9"/>
        <v>1.504264103801938</v>
      </c>
      <c r="F31" s="26">
        <f t="shared" si="9"/>
        <v>1.459627126621964</v>
      </c>
      <c r="G31" s="26">
        <f t="shared" si="9"/>
        <v>1.5352656202099761</v>
      </c>
      <c r="H31" s="26">
        <f t="shared" si="9"/>
        <v>1.6512517392561992</v>
      </c>
      <c r="I31" s="26">
        <f t="shared" si="9"/>
        <v>1.85260428910989</v>
      </c>
      <c r="J31" s="27"/>
    </row>
    <row r="32" spans="1:10" ht="12" customHeight="1">
      <c r="A32" s="2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572035.44</v>
      </c>
      <c r="C37" s="29">
        <f aca="true" t="shared" si="11" ref="C37:I37">+C38+C39</f>
        <v>418718.83</v>
      </c>
      <c r="D37" s="29">
        <f t="shared" si="11"/>
        <v>665375.43</v>
      </c>
      <c r="E37" s="29">
        <f t="shared" si="11"/>
        <v>800928.88</v>
      </c>
      <c r="F37" s="29">
        <f t="shared" si="11"/>
        <v>458325.84</v>
      </c>
      <c r="G37" s="29">
        <f t="shared" si="11"/>
        <v>860284.56</v>
      </c>
      <c r="H37" s="29">
        <f t="shared" si="11"/>
        <v>519617.55</v>
      </c>
      <c r="I37" s="29">
        <f t="shared" si="11"/>
        <v>350577.57</v>
      </c>
      <c r="J37" s="29">
        <f t="shared" si="10"/>
        <v>4645864.100000001</v>
      </c>
      <c r="L37" s="40"/>
      <c r="M37" s="40"/>
    </row>
    <row r="38" spans="1:10" ht="15.75">
      <c r="A38" s="17" t="s">
        <v>77</v>
      </c>
      <c r="B38" s="30">
        <f>ROUND(B31*B7,2)</f>
        <v>572035.44</v>
      </c>
      <c r="C38" s="30">
        <f aca="true" t="shared" si="12" ref="C38:I38">ROUND(C31*C7,2)</f>
        <v>418718.83</v>
      </c>
      <c r="D38" s="30">
        <f t="shared" si="12"/>
        <v>665375.43</v>
      </c>
      <c r="E38" s="30">
        <f t="shared" si="12"/>
        <v>800928.88</v>
      </c>
      <c r="F38" s="30">
        <f t="shared" si="12"/>
        <v>458325.84</v>
      </c>
      <c r="G38" s="30">
        <f t="shared" si="12"/>
        <v>860284.56</v>
      </c>
      <c r="H38" s="30">
        <f t="shared" si="12"/>
        <v>519617.55</v>
      </c>
      <c r="I38" s="30">
        <f t="shared" si="12"/>
        <v>350577.57</v>
      </c>
      <c r="J38" s="30">
        <f>SUM(B38:I38)</f>
        <v>4645864.100000001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72</v>
      </c>
      <c r="B41" s="31">
        <f aca="true" t="shared" si="13" ref="B41:J41">+B42+B45+B51</f>
        <v>-95751</v>
      </c>
      <c r="C41" s="31">
        <f t="shared" si="13"/>
        <v>-93942</v>
      </c>
      <c r="D41" s="31">
        <f t="shared" si="13"/>
        <v>-111162</v>
      </c>
      <c r="E41" s="31">
        <f t="shared" si="13"/>
        <v>-117591</v>
      </c>
      <c r="F41" s="31">
        <f t="shared" si="13"/>
        <v>-95688</v>
      </c>
      <c r="G41" s="31">
        <f t="shared" si="13"/>
        <v>-121056</v>
      </c>
      <c r="H41" s="31">
        <f t="shared" si="13"/>
        <v>-60693</v>
      </c>
      <c r="I41" s="31">
        <f t="shared" si="13"/>
        <v>-58410</v>
      </c>
      <c r="J41" s="31">
        <f t="shared" si="13"/>
        <v>-754293</v>
      </c>
      <c r="L41" s="40"/>
    </row>
    <row r="42" spans="1:12" ht="15.75">
      <c r="A42" s="17" t="s">
        <v>45</v>
      </c>
      <c r="B42" s="32">
        <f>B43+B44</f>
        <v>-95751</v>
      </c>
      <c r="C42" s="32">
        <f aca="true" t="shared" si="14" ref="C42:I42">C43+C44</f>
        <v>-93942</v>
      </c>
      <c r="D42" s="32">
        <f t="shared" si="14"/>
        <v>-111162</v>
      </c>
      <c r="E42" s="32">
        <f t="shared" si="14"/>
        <v>-117591</v>
      </c>
      <c r="F42" s="32">
        <f t="shared" si="14"/>
        <v>-95688</v>
      </c>
      <c r="G42" s="32">
        <f t="shared" si="14"/>
        <v>-121056</v>
      </c>
      <c r="H42" s="32">
        <f t="shared" si="14"/>
        <v>-60693</v>
      </c>
      <c r="I42" s="32">
        <f t="shared" si="14"/>
        <v>-58410</v>
      </c>
      <c r="J42" s="31">
        <f t="shared" si="10"/>
        <v>-754293</v>
      </c>
      <c r="L42" s="40"/>
    </row>
    <row r="43" spans="1:12" ht="15.75">
      <c r="A43" s="13" t="s">
        <v>70</v>
      </c>
      <c r="B43" s="32">
        <f aca="true" t="shared" si="15" ref="B43:I43">ROUND(-B9*$D$3,2)</f>
        <v>-95751</v>
      </c>
      <c r="C43" s="32">
        <f t="shared" si="15"/>
        <v>-93942</v>
      </c>
      <c r="D43" s="32">
        <f t="shared" si="15"/>
        <v>-111162</v>
      </c>
      <c r="E43" s="32">
        <f t="shared" si="15"/>
        <v>-117591</v>
      </c>
      <c r="F43" s="32">
        <f t="shared" si="15"/>
        <v>-95688</v>
      </c>
      <c r="G43" s="32">
        <f t="shared" si="15"/>
        <v>-121056</v>
      </c>
      <c r="H43" s="32">
        <f t="shared" si="15"/>
        <v>-60693</v>
      </c>
      <c r="I43" s="32">
        <f t="shared" si="15"/>
        <v>-58410</v>
      </c>
      <c r="J43" s="31">
        <f t="shared" si="10"/>
        <v>-754293</v>
      </c>
      <c r="L43" s="40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0"/>
    </row>
    <row r="45" spans="1:10" ht="15.75">
      <c r="A45" s="17" t="s">
        <v>46</v>
      </c>
      <c r="B45" s="32">
        <f aca="true" t="shared" si="17" ref="B45:J45">SUM(B46:B50)</f>
        <v>0</v>
      </c>
      <c r="C45" s="32">
        <f t="shared" si="17"/>
        <v>0</v>
      </c>
      <c r="D45" s="32">
        <f t="shared" si="17"/>
        <v>0</v>
      </c>
      <c r="E45" s="32">
        <f t="shared" si="17"/>
        <v>0</v>
      </c>
      <c r="F45" s="32">
        <f t="shared" si="17"/>
        <v>0</v>
      </c>
      <c r="G45" s="32">
        <f t="shared" si="17"/>
        <v>0</v>
      </c>
      <c r="H45" s="32">
        <f t="shared" si="17"/>
        <v>0</v>
      </c>
      <c r="I45" s="32">
        <f t="shared" si="17"/>
        <v>0</v>
      </c>
      <c r="J45" s="32">
        <f t="shared" si="17"/>
        <v>0</v>
      </c>
    </row>
    <row r="46" spans="1:10" ht="15.75">
      <c r="A46" s="13" t="s">
        <v>63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0"/>
        <v>0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2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  <c r="L49" s="59"/>
    </row>
    <row r="50" spans="1:12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  <c r="L50" s="59"/>
    </row>
    <row r="51" spans="1:12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L51" s="59"/>
    </row>
    <row r="52" spans="1:10" ht="15.75">
      <c r="A52" s="35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4">
        <f aca="true" t="shared" si="18" ref="B53:I53">+B37+B41</f>
        <v>476284.43999999994</v>
      </c>
      <c r="C53" s="34">
        <f t="shared" si="18"/>
        <v>324776.83</v>
      </c>
      <c r="D53" s="34">
        <f t="shared" si="18"/>
        <v>554213.43</v>
      </c>
      <c r="E53" s="34">
        <f t="shared" si="18"/>
        <v>683337.88</v>
      </c>
      <c r="F53" s="34">
        <f t="shared" si="18"/>
        <v>362637.84</v>
      </c>
      <c r="G53" s="34">
        <f t="shared" si="18"/>
        <v>739228.56</v>
      </c>
      <c r="H53" s="34">
        <f t="shared" si="18"/>
        <v>458924.55</v>
      </c>
      <c r="I53" s="34">
        <f t="shared" si="18"/>
        <v>292167.57</v>
      </c>
      <c r="J53" s="34">
        <f>SUM(B53:I53)</f>
        <v>3891571.0999999996</v>
      </c>
      <c r="L53" s="40"/>
    </row>
    <row r="54" spans="1:12" ht="15.75">
      <c r="A54" s="38"/>
      <c r="B54" s="36"/>
      <c r="C54" s="36"/>
      <c r="D54" s="36"/>
      <c r="E54" s="36"/>
      <c r="F54" s="36"/>
      <c r="G54" s="36"/>
      <c r="H54" s="36"/>
      <c r="I54" s="36"/>
      <c r="J54" s="36"/>
      <c r="L54" s="37"/>
    </row>
    <row r="55" spans="1:10" ht="15.75">
      <c r="A55" s="17"/>
      <c r="B55" s="47"/>
      <c r="C55" s="47"/>
      <c r="D55" s="47"/>
      <c r="E55" s="47"/>
      <c r="F55" s="47"/>
      <c r="G55" s="47"/>
      <c r="H55" s="47"/>
      <c r="I55" s="47"/>
      <c r="J55" s="27"/>
    </row>
    <row r="56" spans="1:12" ht="17.25" customHeight="1">
      <c r="A56" s="2" t="s">
        <v>48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34">
        <f>SUM(J57:J71)</f>
        <v>3891571.08</v>
      </c>
      <c r="L56" s="40"/>
    </row>
    <row r="57" spans="1:10" ht="17.25" customHeight="1">
      <c r="A57" s="17" t="s">
        <v>49</v>
      </c>
      <c r="B57" s="48">
        <v>94519.57</v>
      </c>
      <c r="C57" s="48">
        <v>92735.54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34">
        <f>SUM(B57:I57)</f>
        <v>187255.11</v>
      </c>
    </row>
    <row r="58" spans="1:10" ht="17.25" customHeight="1">
      <c r="A58" s="17" t="s">
        <v>55</v>
      </c>
      <c r="B58" s="48">
        <v>381764.87</v>
      </c>
      <c r="C58" s="48">
        <v>232041.29</v>
      </c>
      <c r="D58" s="47">
        <v>0</v>
      </c>
      <c r="E58" s="48">
        <v>317917.94</v>
      </c>
      <c r="F58" s="47">
        <v>0</v>
      </c>
      <c r="G58" s="47">
        <v>0</v>
      </c>
      <c r="H58" s="47">
        <v>0</v>
      </c>
      <c r="I58" s="47">
        <v>0</v>
      </c>
      <c r="J58" s="34">
        <f aca="true" t="shared" si="19" ref="J58:J70">SUM(B58:I58)</f>
        <v>931724.1000000001</v>
      </c>
    </row>
    <row r="59" spans="1:10" ht="17.25" customHeight="1">
      <c r="A59" s="17" t="s">
        <v>56</v>
      </c>
      <c r="B59" s="47">
        <v>0</v>
      </c>
      <c r="C59" s="47">
        <v>0</v>
      </c>
      <c r="D59" s="32">
        <v>201584.38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32">
        <f t="shared" si="19"/>
        <v>201584.38</v>
      </c>
    </row>
    <row r="60" spans="1:10" ht="17.25" customHeight="1">
      <c r="A60" s="17" t="s">
        <v>57</v>
      </c>
      <c r="B60" s="47">
        <v>0</v>
      </c>
      <c r="C60" s="47">
        <v>0</v>
      </c>
      <c r="D60" s="48">
        <v>218957.87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34">
        <f t="shared" si="19"/>
        <v>218957.87</v>
      </c>
    </row>
    <row r="61" spans="1:10" ht="17.25" customHeight="1">
      <c r="A61" s="17" t="s">
        <v>58</v>
      </c>
      <c r="B61" s="47">
        <v>0</v>
      </c>
      <c r="C61" s="47">
        <v>0</v>
      </c>
      <c r="D61" s="48">
        <v>90848.8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32">
        <f t="shared" si="19"/>
        <v>90848.8</v>
      </c>
    </row>
    <row r="62" spans="1:10" ht="17.25" customHeight="1">
      <c r="A62" s="17" t="s">
        <v>59</v>
      </c>
      <c r="B62" s="47">
        <v>0</v>
      </c>
      <c r="C62" s="47">
        <v>0</v>
      </c>
      <c r="D62" s="48">
        <v>42822.39</v>
      </c>
      <c r="E62" s="47">
        <v>0</v>
      </c>
      <c r="F62" s="48">
        <v>55612.26</v>
      </c>
      <c r="G62" s="47">
        <v>0</v>
      </c>
      <c r="H62" s="47">
        <v>0</v>
      </c>
      <c r="I62" s="47">
        <v>0</v>
      </c>
      <c r="J62" s="34">
        <f t="shared" si="19"/>
        <v>98434.65</v>
      </c>
    </row>
    <row r="63" spans="1:10" ht="17.25" customHeight="1">
      <c r="A63" s="17" t="s">
        <v>60</v>
      </c>
      <c r="B63" s="47">
        <v>0</v>
      </c>
      <c r="C63" s="47">
        <v>0</v>
      </c>
      <c r="D63" s="47">
        <v>0</v>
      </c>
      <c r="E63" s="48">
        <v>213479.68</v>
      </c>
      <c r="F63" s="47">
        <v>0</v>
      </c>
      <c r="G63" s="47">
        <v>0</v>
      </c>
      <c r="H63" s="47">
        <v>0</v>
      </c>
      <c r="I63" s="47">
        <v>0</v>
      </c>
      <c r="J63" s="34">
        <f t="shared" si="19"/>
        <v>213479.68</v>
      </c>
    </row>
    <row r="64" spans="1:10" ht="17.25" customHeight="1">
      <c r="A64" s="17" t="s">
        <v>61</v>
      </c>
      <c r="B64" s="47">
        <v>0</v>
      </c>
      <c r="C64" s="47">
        <v>0</v>
      </c>
      <c r="D64" s="47">
        <v>0</v>
      </c>
      <c r="E64" s="48">
        <v>129039.44</v>
      </c>
      <c r="F64" s="47">
        <v>0</v>
      </c>
      <c r="G64" s="47">
        <v>0</v>
      </c>
      <c r="H64" s="47">
        <v>0</v>
      </c>
      <c r="I64" s="47">
        <v>0</v>
      </c>
      <c r="J64" s="34">
        <f t="shared" si="19"/>
        <v>129039.44</v>
      </c>
    </row>
    <row r="65" spans="1:10" ht="17.25" customHeight="1">
      <c r="A65" s="17" t="s">
        <v>62</v>
      </c>
      <c r="B65" s="47">
        <v>0</v>
      </c>
      <c r="C65" s="47">
        <v>0</v>
      </c>
      <c r="D65" s="47">
        <v>0</v>
      </c>
      <c r="E65" s="32">
        <v>22900.81</v>
      </c>
      <c r="F65" s="47">
        <v>0</v>
      </c>
      <c r="G65" s="47">
        <v>0</v>
      </c>
      <c r="H65" s="47">
        <v>0</v>
      </c>
      <c r="I65" s="47">
        <v>0</v>
      </c>
      <c r="J65" s="32">
        <f t="shared" si="19"/>
        <v>22900.81</v>
      </c>
    </row>
    <row r="66" spans="1:10" ht="17.25" customHeight="1">
      <c r="A66" s="17" t="s">
        <v>50</v>
      </c>
      <c r="B66" s="47">
        <v>0</v>
      </c>
      <c r="C66" s="47">
        <v>0</v>
      </c>
      <c r="D66" s="47">
        <v>0</v>
      </c>
      <c r="E66" s="47">
        <v>0</v>
      </c>
      <c r="F66" s="48">
        <v>307025.57</v>
      </c>
      <c r="G66" s="47">
        <v>0</v>
      </c>
      <c r="H66" s="47">
        <v>0</v>
      </c>
      <c r="I66" s="47">
        <v>0</v>
      </c>
      <c r="J66" s="34">
        <f t="shared" si="19"/>
        <v>307025.57</v>
      </c>
    </row>
    <row r="67" spans="1:10" ht="17.25" customHeight="1">
      <c r="A67" s="17" t="s">
        <v>51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32">
        <v>420099.27</v>
      </c>
      <c r="H67" s="48">
        <v>458924.55</v>
      </c>
      <c r="I67" s="47">
        <v>0</v>
      </c>
      <c r="J67" s="32">
        <f t="shared" si="19"/>
        <v>879023.8200000001</v>
      </c>
    </row>
    <row r="68" spans="1:10" ht="17.25" customHeight="1">
      <c r="A68" s="17" t="s">
        <v>52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8">
        <v>319129.28</v>
      </c>
      <c r="H68" s="47">
        <v>0</v>
      </c>
      <c r="I68" s="47">
        <v>0</v>
      </c>
      <c r="J68" s="34">
        <f t="shared" si="19"/>
        <v>319129.28</v>
      </c>
    </row>
    <row r="69" spans="1:10" ht="17.25" customHeight="1">
      <c r="A69" s="17" t="s">
        <v>53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32">
        <v>99404.99</v>
      </c>
      <c r="J69" s="32">
        <f t="shared" si="19"/>
        <v>99404.99</v>
      </c>
    </row>
    <row r="70" spans="1:10" ht="17.25" customHeight="1">
      <c r="A70" s="17" t="s">
        <v>54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8">
        <v>192762.58</v>
      </c>
      <c r="J70" s="34">
        <f t="shared" si="19"/>
        <v>192762.58</v>
      </c>
    </row>
    <row r="71" spans="1:10" ht="17.25" customHeight="1">
      <c r="A71" s="38" t="s">
        <v>68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f>SUM(B71:I71)</f>
        <v>0</v>
      </c>
    </row>
    <row r="72" spans="1:10" ht="17.2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5.75">
      <c r="A73" s="49"/>
      <c r="B73" s="50"/>
      <c r="C73" s="50"/>
      <c r="D73" s="50"/>
      <c r="E73" s="50"/>
      <c r="F73" s="50"/>
      <c r="G73" s="50"/>
      <c r="H73" s="50"/>
      <c r="I73" s="50"/>
      <c r="J73" s="51"/>
    </row>
    <row r="74" spans="1:10" ht="18">
      <c r="A74" s="2" t="s">
        <v>78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34"/>
    </row>
    <row r="75" spans="1:10" ht="15.75">
      <c r="A75" s="17" t="s">
        <v>79</v>
      </c>
      <c r="B75" s="52">
        <v>1.5725703916955442</v>
      </c>
      <c r="C75" s="52">
        <v>1.5309937283224695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34"/>
    </row>
    <row r="76" spans="1:10" ht="15.75">
      <c r="A76" s="17" t="s">
        <v>80</v>
      </c>
      <c r="B76" s="52">
        <v>1.4628763473154718</v>
      </c>
      <c r="C76" s="52">
        <v>1.426315867861991</v>
      </c>
      <c r="D76" s="47"/>
      <c r="E76" s="52">
        <v>1.532648785606757</v>
      </c>
      <c r="F76" s="47">
        <v>0</v>
      </c>
      <c r="G76" s="47">
        <v>0</v>
      </c>
      <c r="H76" s="47">
        <v>0</v>
      </c>
      <c r="I76" s="47">
        <v>0</v>
      </c>
      <c r="J76" s="34"/>
    </row>
    <row r="77" spans="1:10" ht="15.75">
      <c r="A77" s="17" t="s">
        <v>81</v>
      </c>
      <c r="B77" s="47">
        <v>0</v>
      </c>
      <c r="C77" s="47">
        <v>0</v>
      </c>
      <c r="D77" s="53">
        <v>1.4138630213365506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32"/>
    </row>
    <row r="78" spans="1:10" ht="15.75">
      <c r="A78" s="17" t="s">
        <v>82</v>
      </c>
      <c r="B78" s="47">
        <v>0</v>
      </c>
      <c r="C78" s="47">
        <v>0</v>
      </c>
      <c r="D78" s="54">
        <v>1.485127616382754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34"/>
    </row>
    <row r="79" spans="1:10" ht="15.75">
      <c r="A79" s="17" t="s">
        <v>83</v>
      </c>
      <c r="B79" s="47">
        <v>0</v>
      </c>
      <c r="C79" s="47">
        <v>0</v>
      </c>
      <c r="D79" s="54">
        <v>1.7696557666867532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32"/>
    </row>
    <row r="80" spans="1:10" ht="15.75">
      <c r="A80" s="17" t="s">
        <v>84</v>
      </c>
      <c r="B80" s="47">
        <v>0</v>
      </c>
      <c r="C80" s="47">
        <v>0</v>
      </c>
      <c r="D80" s="54">
        <v>1.6432449316165885</v>
      </c>
      <c r="E80" s="47">
        <v>0</v>
      </c>
      <c r="F80" s="52">
        <v>1.5139373972176766</v>
      </c>
      <c r="G80" s="47">
        <v>0</v>
      </c>
      <c r="H80" s="47">
        <v>0</v>
      </c>
      <c r="I80" s="47">
        <v>0</v>
      </c>
      <c r="J80" s="34"/>
    </row>
    <row r="81" spans="1:10" ht="15.75">
      <c r="A81" s="17" t="s">
        <v>85</v>
      </c>
      <c r="B81" s="47">
        <v>0</v>
      </c>
      <c r="C81" s="47">
        <v>0</v>
      </c>
      <c r="D81" s="47">
        <v>0</v>
      </c>
      <c r="E81" s="52">
        <v>1.4831172437929132</v>
      </c>
      <c r="F81" s="47"/>
      <c r="G81" s="47">
        <v>0</v>
      </c>
      <c r="H81" s="47">
        <v>0</v>
      </c>
      <c r="I81" s="47">
        <v>0</v>
      </c>
      <c r="J81" s="34"/>
    </row>
    <row r="82" spans="1:10" ht="15.75">
      <c r="A82" s="17" t="s">
        <v>86</v>
      </c>
      <c r="B82" s="47">
        <v>0</v>
      </c>
      <c r="C82" s="47">
        <v>0</v>
      </c>
      <c r="D82" s="47">
        <v>0</v>
      </c>
      <c r="E82" s="52">
        <v>1.4795847712427184</v>
      </c>
      <c r="F82" s="47">
        <v>0</v>
      </c>
      <c r="G82" s="47">
        <v>0</v>
      </c>
      <c r="H82" s="47">
        <v>0</v>
      </c>
      <c r="I82" s="47">
        <v>0</v>
      </c>
      <c r="J82" s="34"/>
    </row>
    <row r="83" spans="1:10" ht="15.75">
      <c r="A83" s="17" t="s">
        <v>87</v>
      </c>
      <c r="B83" s="47">
        <v>0</v>
      </c>
      <c r="C83" s="47">
        <v>0</v>
      </c>
      <c r="D83" s="47">
        <v>0</v>
      </c>
      <c r="E83" s="55">
        <v>1.4662540699007773</v>
      </c>
      <c r="F83" s="47">
        <v>0</v>
      </c>
      <c r="G83" s="47">
        <v>0</v>
      </c>
      <c r="H83" s="47">
        <v>0</v>
      </c>
      <c r="I83" s="47">
        <v>0</v>
      </c>
      <c r="J83" s="32"/>
    </row>
    <row r="84" spans="1:10" ht="15.75">
      <c r="A84" s="17" t="s">
        <v>88</v>
      </c>
      <c r="B84" s="47">
        <v>0</v>
      </c>
      <c r="C84" s="47">
        <v>0</v>
      </c>
      <c r="D84" s="47">
        <v>0</v>
      </c>
      <c r="E84" s="47">
        <v>0</v>
      </c>
      <c r="F84" s="52">
        <v>1.4499344038208353</v>
      </c>
      <c r="G84" s="47">
        <v>0</v>
      </c>
      <c r="H84" s="47">
        <v>0</v>
      </c>
      <c r="I84" s="47">
        <v>0</v>
      </c>
      <c r="J84" s="34"/>
    </row>
    <row r="85" spans="1:10" ht="15.75">
      <c r="A85" s="17" t="s">
        <v>89</v>
      </c>
      <c r="B85" s="47">
        <v>0</v>
      </c>
      <c r="C85" s="47">
        <v>0</v>
      </c>
      <c r="D85" s="47">
        <v>0</v>
      </c>
      <c r="E85" s="47">
        <v>0</v>
      </c>
      <c r="F85" s="47">
        <v>0</v>
      </c>
      <c r="G85" s="53">
        <v>1.476125328387968</v>
      </c>
      <c r="H85" s="52">
        <v>1.651251739256199</v>
      </c>
      <c r="I85" s="47">
        <v>0</v>
      </c>
      <c r="J85" s="32"/>
    </row>
    <row r="86" spans="1:10" ht="15.75">
      <c r="A86" s="17" t="s">
        <v>90</v>
      </c>
      <c r="B86" s="47">
        <v>0</v>
      </c>
      <c r="C86" s="47">
        <v>0</v>
      </c>
      <c r="D86" s="47">
        <v>0</v>
      </c>
      <c r="E86" s="47">
        <v>0</v>
      </c>
      <c r="F86" s="47">
        <v>0</v>
      </c>
      <c r="G86" s="54">
        <v>1.6146405110124236</v>
      </c>
      <c r="H86" s="47">
        <v>0</v>
      </c>
      <c r="I86" s="47">
        <v>0</v>
      </c>
      <c r="J86" s="34"/>
    </row>
    <row r="87" spans="1:10" ht="15.75">
      <c r="A87" s="17" t="s">
        <v>91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53">
        <v>1.8116461741099692</v>
      </c>
      <c r="J87" s="32"/>
    </row>
    <row r="88" spans="1:10" ht="15.75">
      <c r="A88" s="38" t="s">
        <v>92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7">
        <v>1.8747483079231877</v>
      </c>
      <c r="J88" s="36"/>
    </row>
    <row r="89" ht="15.75">
      <c r="A89" s="58" t="s">
        <v>93</v>
      </c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2013-08-08T19:26:12Z</dcterms:modified>
  <cp:category/>
  <cp:version/>
  <cp:contentType/>
  <cp:contentStatus/>
</cp:coreProperties>
</file>