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10813" sheetId="1" r:id="rId1"/>
  </sheets>
  <definedNames>
    <definedName name="_xlnm.Print_Titles" localSheetId="0">'DETALHAMENTO PERMISSÃO 010813'!$1:$6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<sst xmlns="http://schemas.openxmlformats.org/spreadsheetml/2006/main" count="94" uniqueCount="94">
  <si>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</si>
  <si>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</si>
  <si>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</si>
  <si>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</si>
  <si>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</si>
  <si>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</si>
  <si>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</si>
  <si>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</si>
  <si>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</si>
  <si>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</si>
  <si>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</si>
  <si>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</si>
  <si>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</si>
  <si>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</si>
  <si>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</si>
  <si>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</si>
  <si>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</si>
  <si>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</si>
  <si>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</si>
  <si>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</si>
  <si>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</si>
  <si>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</si>
  <si>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</si>
  <si>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</si>
  <si>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</si>
  <si>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</si>
  <si>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</si>
  <si>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</si>
  <si>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</si>
  <si>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</si>
  <si>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</si>
  <si>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</si>
  <si>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</si>
  <si>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</si>
  <si>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</si>
  <si>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</si>
  <si>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</si>
  <si>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</si>
  <si>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</si>
  <si>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</si>
  <si>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</si>
  <si>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</si>
  <si>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</si>
  <si>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</si>
  <si>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</si>
  <si>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</si>
  <si>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</si>
  <si>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</si>
  <si>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</si>
  <si>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</si>
  <si>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</si>
  <si>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</si>
  <si>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</si>
  <si>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</si>
  <si>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</si>
  <si>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</si>
  <si>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</si>
  <si>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</si>
  <si>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</si>
  <si>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</si>
  <si>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</si>
  <si>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</si>
  <si>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</si>
  <si>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</si>
  <si>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</si>
  <si>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</si>
  <si>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</si>
  <si>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</si>
  <si>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</si>
  <si>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</si>
  <si>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</si>
  <si>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</si>
  <si>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OPERAÇÃO 01/08/13 - VENCIMENTO 08/08/13</t>
  </si>
  <si>
    <t>2. Fatores Contratuais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</si>
  <si>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</si>
  <si>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</si>
  <si>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</si>
  <si>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</si>
  <si>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</si>
  <si>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</si>
  <si>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</si>
  <si>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</si>
  <si>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</si>
  <si>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</si>
  <si>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</si>
  <si>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</si>
  <si>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</si>
  <si>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</si>
  <si>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</si>
  <si>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</si>
  <si>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</si>
  <si>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</si>
  <si>
    <t>7. Acertos Financeiros (7.1. + 7.2. + 7.3. + 7.4.)</t>
  </si>
  <si>
    <t>Nota: (1)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</si>
</sst>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(* #,##0.0_);_(* \(#,##0.0\);_(* &quot;-&quot;??_);_(@_)"/>
    <numFmt numFmtId="176" formatCode="_(* #,##0.000_);_(* \(#,##0.000\);_(* &quot;-&quot;??_);_(@_)"/>
    <numFmt numFmtId="177" formatCode="_-&quot;R$&quot;\ * #,##0.00000_-;\-&quot;R$&quot;\ * #,##0.00000_-;_-&quot;R$&quot;\ * &quot;-&quot;??_-;_-@_-"/>
    <numFmt numFmtId="178" formatCode="_(&quot;R$ &quot;* #,##0.00000_);_(&quot;R$ &quot;* \(#,##0.00000\);_(&quot;R$ &quot;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8" fontId="42" fillId="0" borderId="10" xfId="45" applyNumberFormat="1" applyFont="1" applyFill="1" applyBorder="1" applyAlignment="1">
      <alignment vertical="center"/>
    </xf>
    <xf numFmtId="177" fontId="42" fillId="0" borderId="10" xfId="45" applyNumberFormat="1" applyFont="1" applyFill="1" applyBorder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7" fontId="42" fillId="0" borderId="10" xfId="45" applyNumberFormat="1" applyFont="1" applyBorder="1" applyAlignment="1">
      <alignment vertical="center"/>
    </xf>
    <xf numFmtId="178" fontId="42" fillId="0" borderId="10" xfId="45" applyNumberFormat="1" applyFont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8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0039062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4.75390625" style="1" customWidth="1"/>
    <col min="13" max="13" width="11.125" style="1" bestFit="1" customWidth="1"/>
    <col min="14" max="16384" width="9.00390625" style="1" customWidth="1"/>
  </cols>
  <sheetData>
    <row r="1" spans="1:10" ht="2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>
      <c r="A2" s="44" t="s">
        <v>72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45" t="s">
        <v>18</v>
      </c>
      <c r="B4" s="45" t="s">
        <v>19</v>
      </c>
      <c r="C4" s="45"/>
      <c r="D4" s="45"/>
      <c r="E4" s="45"/>
      <c r="F4" s="45"/>
      <c r="G4" s="45"/>
      <c r="H4" s="45"/>
      <c r="I4" s="45"/>
      <c r="J4" s="46" t="s">
        <v>20</v>
      </c>
    </row>
    <row r="5" spans="1:10" ht="38.25">
      <c r="A5" s="4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5"/>
    </row>
    <row r="6" spans="1:10" ht="15.75">
      <c r="A6" s="4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5"/>
    </row>
    <row r="7" spans="1:12" ht="15.75">
      <c r="A7" s="9" t="s">
        <v>21</v>
      </c>
      <c r="B7" s="10">
        <f>B8+B16+B20</f>
        <v>513822</v>
      </c>
      <c r="C7" s="10">
        <f aca="true" t="shared" si="0" ref="C7:I7">C8+C16+C20</f>
        <v>389384</v>
      </c>
      <c r="D7" s="10">
        <f t="shared" si="0"/>
        <v>562920</v>
      </c>
      <c r="E7" s="10">
        <f t="shared" si="0"/>
        <v>720920</v>
      </c>
      <c r="F7" s="10">
        <f t="shared" si="0"/>
        <v>440899</v>
      </c>
      <c r="G7" s="10">
        <f t="shared" si="0"/>
        <v>725840</v>
      </c>
      <c r="H7" s="10">
        <f t="shared" si="0"/>
        <v>376142</v>
      </c>
      <c r="I7" s="10">
        <f t="shared" si="0"/>
        <v>268296</v>
      </c>
      <c r="J7" s="10">
        <f>+J8+J16+J20</f>
        <v>3998223</v>
      </c>
      <c r="L7" s="39"/>
    </row>
    <row r="8" spans="1:10" ht="15.75">
      <c r="A8" s="11" t="s">
        <v>22</v>
      </c>
      <c r="B8" s="12">
        <f>+B9+B12</f>
        <v>283047</v>
      </c>
      <c r="C8" s="12">
        <f>+C9+C12</f>
        <v>228676</v>
      </c>
      <c r="D8" s="12">
        <f aca="true" t="shared" si="1" ref="D8:I8">+D9+D12</f>
        <v>355686</v>
      </c>
      <c r="E8" s="12">
        <f t="shared" si="1"/>
        <v>421595</v>
      </c>
      <c r="F8" s="12">
        <f t="shared" si="1"/>
        <v>250356</v>
      </c>
      <c r="G8" s="12">
        <f t="shared" si="1"/>
        <v>419019</v>
      </c>
      <c r="H8" s="12">
        <f t="shared" si="1"/>
        <v>199825</v>
      </c>
      <c r="I8" s="12">
        <f t="shared" si="1"/>
        <v>160918</v>
      </c>
      <c r="J8" s="12">
        <f>SUM(B8:I8)</f>
        <v>2319122</v>
      </c>
    </row>
    <row r="9" spans="1:10" ht="15.75">
      <c r="A9" s="13" t="s">
        <v>23</v>
      </c>
      <c r="B9" s="14">
        <v>34009</v>
      </c>
      <c r="C9" s="14">
        <v>33313</v>
      </c>
      <c r="D9" s="14">
        <v>35554</v>
      </c>
      <c r="E9" s="14">
        <v>41947</v>
      </c>
      <c r="F9" s="14">
        <v>35259</v>
      </c>
      <c r="G9" s="14">
        <v>42839</v>
      </c>
      <c r="H9" s="14">
        <v>18937</v>
      </c>
      <c r="I9" s="14">
        <v>24479</v>
      </c>
      <c r="J9" s="12">
        <f aca="true" t="shared" si="2" ref="J9:J15">SUM(B9:I9)</f>
        <v>266337</v>
      </c>
    </row>
    <row r="10" spans="1:10" ht="15.75">
      <c r="A10" s="15" t="s">
        <v>24</v>
      </c>
      <c r="B10" s="14">
        <f>+B9-B11</f>
        <v>34009</v>
      </c>
      <c r="C10" s="14">
        <f aca="true" t="shared" si="3" ref="C10:I10">+C9-C11</f>
        <v>33313</v>
      </c>
      <c r="D10" s="14">
        <f t="shared" si="3"/>
        <v>35554</v>
      </c>
      <c r="E10" s="14">
        <f t="shared" si="3"/>
        <v>41947</v>
      </c>
      <c r="F10" s="14">
        <f t="shared" si="3"/>
        <v>35259</v>
      </c>
      <c r="G10" s="14">
        <f t="shared" si="3"/>
        <v>42839</v>
      </c>
      <c r="H10" s="14">
        <f t="shared" si="3"/>
        <v>18937</v>
      </c>
      <c r="I10" s="14">
        <f t="shared" si="3"/>
        <v>24479</v>
      </c>
      <c r="J10" s="12">
        <f t="shared" si="2"/>
        <v>266337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249038</v>
      </c>
      <c r="C12" s="14">
        <f aca="true" t="shared" si="4" ref="C12:I12">C13+C14+C15</f>
        <v>195363</v>
      </c>
      <c r="D12" s="14">
        <f t="shared" si="4"/>
        <v>320132</v>
      </c>
      <c r="E12" s="14">
        <f t="shared" si="4"/>
        <v>379648</v>
      </c>
      <c r="F12" s="14">
        <f t="shared" si="4"/>
        <v>215097</v>
      </c>
      <c r="G12" s="14">
        <f t="shared" si="4"/>
        <v>376180</v>
      </c>
      <c r="H12" s="14">
        <f t="shared" si="4"/>
        <v>180888</v>
      </c>
      <c r="I12" s="14">
        <f t="shared" si="4"/>
        <v>136439</v>
      </c>
      <c r="J12" s="12">
        <f t="shared" si="2"/>
        <v>2052785</v>
      </c>
    </row>
    <row r="13" spans="1:10" ht="15.75">
      <c r="A13" s="15" t="s">
        <v>27</v>
      </c>
      <c r="B13" s="14">
        <v>112977</v>
      </c>
      <c r="C13" s="14">
        <v>91222</v>
      </c>
      <c r="D13" s="14">
        <v>147251</v>
      </c>
      <c r="E13" s="14">
        <v>176534</v>
      </c>
      <c r="F13" s="14">
        <v>103948</v>
      </c>
      <c r="G13" s="14">
        <v>180353</v>
      </c>
      <c r="H13" s="14">
        <v>85708</v>
      </c>
      <c r="I13" s="14">
        <v>63265</v>
      </c>
      <c r="J13" s="12">
        <f t="shared" si="2"/>
        <v>961258</v>
      </c>
    </row>
    <row r="14" spans="1:10" ht="15.75">
      <c r="A14" s="15" t="s">
        <v>28</v>
      </c>
      <c r="B14" s="14">
        <v>113285</v>
      </c>
      <c r="C14" s="14">
        <v>85405</v>
      </c>
      <c r="D14" s="14">
        <v>146789</v>
      </c>
      <c r="E14" s="14">
        <v>169044</v>
      </c>
      <c r="F14" s="14">
        <v>92314</v>
      </c>
      <c r="G14" s="14">
        <v>164907</v>
      </c>
      <c r="H14" s="14">
        <v>79786</v>
      </c>
      <c r="I14" s="14">
        <v>63243</v>
      </c>
      <c r="J14" s="12">
        <f t="shared" si="2"/>
        <v>914773</v>
      </c>
    </row>
    <row r="15" spans="1:10" ht="15.75">
      <c r="A15" s="15" t="s">
        <v>29</v>
      </c>
      <c r="B15" s="14">
        <v>22776</v>
      </c>
      <c r="C15" s="14">
        <v>18736</v>
      </c>
      <c r="D15" s="14">
        <v>26092</v>
      </c>
      <c r="E15" s="14">
        <v>34070</v>
      </c>
      <c r="F15" s="14">
        <v>18835</v>
      </c>
      <c r="G15" s="14">
        <v>30920</v>
      </c>
      <c r="H15" s="14">
        <v>15394</v>
      </c>
      <c r="I15" s="14">
        <v>9931</v>
      </c>
      <c r="J15" s="12">
        <f t="shared" si="2"/>
        <v>176754</v>
      </c>
    </row>
    <row r="16" spans="1:10" ht="15.75">
      <c r="A16" s="17" t="s">
        <v>30</v>
      </c>
      <c r="B16" s="18">
        <f>B17+B18+B19</f>
        <v>173920</v>
      </c>
      <c r="C16" s="18">
        <f aca="true" t="shared" si="5" ref="C16:I16">C17+C18+C19</f>
        <v>114174</v>
      </c>
      <c r="D16" s="18">
        <f t="shared" si="5"/>
        <v>136735</v>
      </c>
      <c r="E16" s="18">
        <f t="shared" si="5"/>
        <v>203518</v>
      </c>
      <c r="F16" s="18">
        <f t="shared" si="5"/>
        <v>136989</v>
      </c>
      <c r="G16" s="18">
        <f t="shared" si="5"/>
        <v>233180</v>
      </c>
      <c r="H16" s="18">
        <f t="shared" si="5"/>
        <v>144425</v>
      </c>
      <c r="I16" s="18">
        <f t="shared" si="5"/>
        <v>89478</v>
      </c>
      <c r="J16" s="12">
        <f aca="true" t="shared" si="6" ref="J16:J22">SUM(B16:I16)</f>
        <v>1232419</v>
      </c>
    </row>
    <row r="17" spans="1:10" ht="18.75" customHeight="1">
      <c r="A17" s="13" t="s">
        <v>31</v>
      </c>
      <c r="B17" s="14">
        <v>86579</v>
      </c>
      <c r="C17" s="14">
        <v>61901</v>
      </c>
      <c r="D17" s="14">
        <v>72481</v>
      </c>
      <c r="E17" s="14">
        <v>108607</v>
      </c>
      <c r="F17" s="14">
        <v>74846</v>
      </c>
      <c r="G17" s="14">
        <v>125359</v>
      </c>
      <c r="H17" s="14">
        <v>75744</v>
      </c>
      <c r="I17" s="14">
        <v>47305</v>
      </c>
      <c r="J17" s="12">
        <f t="shared" si="6"/>
        <v>652822</v>
      </c>
    </row>
    <row r="18" spans="1:10" ht="18.75" customHeight="1">
      <c r="A18" s="13" t="s">
        <v>32</v>
      </c>
      <c r="B18" s="14">
        <v>72853</v>
      </c>
      <c r="C18" s="14">
        <v>42743</v>
      </c>
      <c r="D18" s="14">
        <v>53205</v>
      </c>
      <c r="E18" s="14">
        <v>77300</v>
      </c>
      <c r="F18" s="14">
        <v>52065</v>
      </c>
      <c r="G18" s="14">
        <v>90512</v>
      </c>
      <c r="H18" s="14">
        <v>58120</v>
      </c>
      <c r="I18" s="14">
        <v>36608</v>
      </c>
      <c r="J18" s="12">
        <f t="shared" si="6"/>
        <v>483406</v>
      </c>
    </row>
    <row r="19" spans="1:10" ht="18.75" customHeight="1">
      <c r="A19" s="13" t="s">
        <v>33</v>
      </c>
      <c r="B19" s="14">
        <v>14488</v>
      </c>
      <c r="C19" s="14">
        <v>9530</v>
      </c>
      <c r="D19" s="14">
        <v>11049</v>
      </c>
      <c r="E19" s="14">
        <v>17611</v>
      </c>
      <c r="F19" s="14">
        <v>10078</v>
      </c>
      <c r="G19" s="14">
        <v>17309</v>
      </c>
      <c r="H19" s="14">
        <v>10561</v>
      </c>
      <c r="I19" s="14">
        <v>5565</v>
      </c>
      <c r="J19" s="12">
        <f t="shared" si="6"/>
        <v>96191</v>
      </c>
    </row>
    <row r="20" spans="1:10" ht="18.75" customHeight="1">
      <c r="A20" s="17" t="s">
        <v>34</v>
      </c>
      <c r="B20" s="14">
        <f>B21+B22</f>
        <v>56855</v>
      </c>
      <c r="C20" s="14">
        <f aca="true" t="shared" si="7" ref="C20:I20">C21+C22</f>
        <v>46534</v>
      </c>
      <c r="D20" s="14">
        <f t="shared" si="7"/>
        <v>70499</v>
      </c>
      <c r="E20" s="14">
        <f t="shared" si="7"/>
        <v>95807</v>
      </c>
      <c r="F20" s="14">
        <f t="shared" si="7"/>
        <v>53554</v>
      </c>
      <c r="G20" s="14">
        <f t="shared" si="7"/>
        <v>73641</v>
      </c>
      <c r="H20" s="14">
        <f t="shared" si="7"/>
        <v>31892</v>
      </c>
      <c r="I20" s="14">
        <f t="shared" si="7"/>
        <v>17900</v>
      </c>
      <c r="J20" s="12">
        <f t="shared" si="6"/>
        <v>446682</v>
      </c>
    </row>
    <row r="21" spans="1:10" ht="18.75" customHeight="1">
      <c r="A21" s="13" t="s">
        <v>35</v>
      </c>
      <c r="B21" s="14">
        <v>32407</v>
      </c>
      <c r="C21" s="14">
        <v>26524</v>
      </c>
      <c r="D21" s="14">
        <v>40184</v>
      </c>
      <c r="E21" s="14">
        <v>54610</v>
      </c>
      <c r="F21" s="14">
        <v>30526</v>
      </c>
      <c r="G21" s="14">
        <v>41975</v>
      </c>
      <c r="H21" s="14">
        <v>18178</v>
      </c>
      <c r="I21" s="14">
        <v>10203</v>
      </c>
      <c r="J21" s="12">
        <f t="shared" si="6"/>
        <v>254607</v>
      </c>
    </row>
    <row r="22" spans="1:10" ht="18.75" customHeight="1">
      <c r="A22" s="13" t="s">
        <v>36</v>
      </c>
      <c r="B22" s="14">
        <v>24448</v>
      </c>
      <c r="C22" s="14">
        <v>20010</v>
      </c>
      <c r="D22" s="14">
        <v>30315</v>
      </c>
      <c r="E22" s="14">
        <v>41197</v>
      </c>
      <c r="F22" s="14">
        <v>23028</v>
      </c>
      <c r="G22" s="14">
        <v>31666</v>
      </c>
      <c r="H22" s="14">
        <v>13714</v>
      </c>
      <c r="I22" s="14">
        <v>7697</v>
      </c>
      <c r="J22" s="12">
        <f t="shared" si="6"/>
        <v>192075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11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88</v>
      </c>
      <c r="B28" s="22">
        <f>(((+B$8+B$16)*B$25)+(B$20*B$26))/B$7</f>
        <v>0.9515207307199769</v>
      </c>
      <c r="C28" s="22">
        <f aca="true" t="shared" si="8" ref="C28:I28">(((+C$8+C$16)*C$25)+(C$20*C$26))/C$7</f>
        <v>0.9491298024572146</v>
      </c>
      <c r="D28" s="22">
        <f t="shared" si="8"/>
        <v>0.9732992489163647</v>
      </c>
      <c r="E28" s="22">
        <f t="shared" si="8"/>
        <v>0.9711749732286522</v>
      </c>
      <c r="F28" s="22">
        <f t="shared" si="8"/>
        <v>0.9682367821201682</v>
      </c>
      <c r="G28" s="22">
        <f t="shared" si="8"/>
        <v>0.9718154554722804</v>
      </c>
      <c r="H28" s="22">
        <f t="shared" si="8"/>
        <v>0.9113456476543432</v>
      </c>
      <c r="I28" s="22">
        <f t="shared" si="8"/>
        <v>0.9682401631034381</v>
      </c>
      <c r="J28" s="21"/>
    </row>
    <row r="29" spans="1:10" ht="11.25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89</v>
      </c>
      <c r="B31" s="26">
        <f>B30*B28</f>
        <v>1.482945058827084</v>
      </c>
      <c r="C31" s="26">
        <f aca="true" t="shared" si="9" ref="C31:I31">C30*C28</f>
        <v>1.4545414222656814</v>
      </c>
      <c r="D31" s="26">
        <f t="shared" si="9"/>
        <v>1.5068618971723158</v>
      </c>
      <c r="E31" s="26">
        <f t="shared" si="9"/>
        <v>1.5027961535740166</v>
      </c>
      <c r="F31" s="26">
        <f t="shared" si="9"/>
        <v>1.4580677701947613</v>
      </c>
      <c r="G31" s="26">
        <f t="shared" si="9"/>
        <v>1.5339135149174474</v>
      </c>
      <c r="H31" s="26">
        <f t="shared" si="9"/>
        <v>1.648442007477176</v>
      </c>
      <c r="I31" s="26">
        <f t="shared" si="9"/>
        <v>1.852533904065808</v>
      </c>
      <c r="J31" s="27"/>
    </row>
    <row r="32" spans="1:10" ht="11.25" customHeight="1">
      <c r="A32" s="2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1.25" customHeight="1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761969.8</v>
      </c>
      <c r="C37" s="29">
        <f aca="true" t="shared" si="11" ref="C37:I37">+C38+C39</f>
        <v>566375.16</v>
      </c>
      <c r="D37" s="29">
        <f t="shared" si="11"/>
        <v>848242.7</v>
      </c>
      <c r="E37" s="29">
        <f t="shared" si="11"/>
        <v>1083395.8</v>
      </c>
      <c r="F37" s="29">
        <f t="shared" si="11"/>
        <v>642860.62</v>
      </c>
      <c r="G37" s="29">
        <f t="shared" si="11"/>
        <v>1113375.79</v>
      </c>
      <c r="H37" s="29">
        <f t="shared" si="11"/>
        <v>620048.27</v>
      </c>
      <c r="I37" s="29">
        <f t="shared" si="11"/>
        <v>497027.44</v>
      </c>
      <c r="J37" s="29">
        <f t="shared" si="10"/>
        <v>6133295.580000001</v>
      </c>
      <c r="L37" s="40"/>
      <c r="M37" s="40"/>
    </row>
    <row r="38" spans="1:12" ht="15.75">
      <c r="A38" s="17" t="s">
        <v>90</v>
      </c>
      <c r="B38" s="30">
        <f>ROUND(+B31*B7,2)</f>
        <v>761969.8</v>
      </c>
      <c r="C38" s="30">
        <f aca="true" t="shared" si="12" ref="C38:I38">ROUND(+C31*C7,2)</f>
        <v>566375.16</v>
      </c>
      <c r="D38" s="30">
        <f t="shared" si="12"/>
        <v>848242.7</v>
      </c>
      <c r="E38" s="30">
        <f t="shared" si="12"/>
        <v>1083395.8</v>
      </c>
      <c r="F38" s="30">
        <f t="shared" si="12"/>
        <v>642860.62</v>
      </c>
      <c r="G38" s="30">
        <f t="shared" si="12"/>
        <v>1113375.79</v>
      </c>
      <c r="H38" s="30">
        <f t="shared" si="12"/>
        <v>620048.27</v>
      </c>
      <c r="I38" s="30">
        <f t="shared" si="12"/>
        <v>497027.44</v>
      </c>
      <c r="J38" s="30">
        <f>SUM(B38:I38)</f>
        <v>6133295.580000001</v>
      </c>
      <c r="L38" s="59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59"/>
    </row>
    <row r="40" spans="1:10" ht="11.25" customHeight="1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92</v>
      </c>
      <c r="B41" s="31">
        <f aca="true" t="shared" si="13" ref="B41:J41">+B42+B45+B51</f>
        <v>-111311.74</v>
      </c>
      <c r="C41" s="31">
        <f t="shared" si="13"/>
        <v>-112943.57</v>
      </c>
      <c r="D41" s="31">
        <f t="shared" si="13"/>
        <v>-112074</v>
      </c>
      <c r="E41" s="31">
        <f t="shared" si="13"/>
        <v>-139591.43</v>
      </c>
      <c r="F41" s="31">
        <f t="shared" si="13"/>
        <v>-109404.43</v>
      </c>
      <c r="G41" s="31">
        <f t="shared" si="13"/>
        <v>-153126.53</v>
      </c>
      <c r="H41" s="31">
        <f t="shared" si="13"/>
        <v>-72629.57</v>
      </c>
      <c r="I41" s="31">
        <f t="shared" si="13"/>
        <v>-78285.39</v>
      </c>
      <c r="J41" s="31">
        <f t="shared" si="13"/>
        <v>-889366.66</v>
      </c>
      <c r="L41" s="40"/>
    </row>
    <row r="42" spans="1:12" ht="15.75">
      <c r="A42" s="17" t="s">
        <v>45</v>
      </c>
      <c r="B42" s="32">
        <f>B43+B44</f>
        <v>-102027</v>
      </c>
      <c r="C42" s="32">
        <f aca="true" t="shared" si="14" ref="C42:I42">C43+C44</f>
        <v>-99939</v>
      </c>
      <c r="D42" s="32">
        <f t="shared" si="14"/>
        <v>-106662</v>
      </c>
      <c r="E42" s="32">
        <f t="shared" si="14"/>
        <v>-125841</v>
      </c>
      <c r="F42" s="32">
        <f t="shared" si="14"/>
        <v>-105777</v>
      </c>
      <c r="G42" s="32">
        <f t="shared" si="14"/>
        <v>-128517</v>
      </c>
      <c r="H42" s="32">
        <f t="shared" si="14"/>
        <v>-56811</v>
      </c>
      <c r="I42" s="32">
        <f t="shared" si="14"/>
        <v>-73437</v>
      </c>
      <c r="J42" s="31">
        <f t="shared" si="10"/>
        <v>-799011</v>
      </c>
      <c r="L42" s="40"/>
    </row>
    <row r="43" spans="1:12" ht="15.75">
      <c r="A43" s="13" t="s">
        <v>70</v>
      </c>
      <c r="B43" s="32">
        <f aca="true" t="shared" si="15" ref="B43:I43">ROUND(-B9*$D$3,2)</f>
        <v>-102027</v>
      </c>
      <c r="C43" s="32">
        <f t="shared" si="15"/>
        <v>-99939</v>
      </c>
      <c r="D43" s="32">
        <f t="shared" si="15"/>
        <v>-106662</v>
      </c>
      <c r="E43" s="32">
        <f t="shared" si="15"/>
        <v>-125841</v>
      </c>
      <c r="F43" s="32">
        <f t="shared" si="15"/>
        <v>-105777</v>
      </c>
      <c r="G43" s="32">
        <f t="shared" si="15"/>
        <v>-128517</v>
      </c>
      <c r="H43" s="32">
        <f t="shared" si="15"/>
        <v>-56811</v>
      </c>
      <c r="I43" s="32">
        <f t="shared" si="15"/>
        <v>-73437</v>
      </c>
      <c r="J43" s="31">
        <f t="shared" si="10"/>
        <v>-799011</v>
      </c>
      <c r="L43" s="40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0"/>
    </row>
    <row r="45" spans="1:10" ht="15.75">
      <c r="A45" s="17" t="s">
        <v>46</v>
      </c>
      <c r="B45" s="32">
        <f aca="true" t="shared" si="17" ref="B45:J45">SUM(B46:B50)</f>
        <v>-9284.74</v>
      </c>
      <c r="C45" s="32">
        <f t="shared" si="17"/>
        <v>-13004.57</v>
      </c>
      <c r="D45" s="32">
        <f t="shared" si="17"/>
        <v>-5412</v>
      </c>
      <c r="E45" s="32">
        <f t="shared" si="17"/>
        <v>-13750.43</v>
      </c>
      <c r="F45" s="32">
        <f t="shared" si="17"/>
        <v>-3627.43</v>
      </c>
      <c r="G45" s="32">
        <f t="shared" si="17"/>
        <v>-24609.53</v>
      </c>
      <c r="H45" s="32">
        <f t="shared" si="17"/>
        <v>-15818.57</v>
      </c>
      <c r="I45" s="32">
        <f t="shared" si="17"/>
        <v>-4848.39</v>
      </c>
      <c r="J45" s="32">
        <f t="shared" si="17"/>
        <v>-90355.65999999999</v>
      </c>
    </row>
    <row r="46" spans="1:10" ht="15.75">
      <c r="A46" s="13" t="s">
        <v>63</v>
      </c>
      <c r="B46" s="27">
        <v>-9284.74</v>
      </c>
      <c r="C46" s="27">
        <v>-13004.57</v>
      </c>
      <c r="D46" s="27">
        <v>-5412</v>
      </c>
      <c r="E46" s="27">
        <v>-13750.43</v>
      </c>
      <c r="F46" s="27">
        <v>-3627.43</v>
      </c>
      <c r="G46" s="27">
        <v>-24609.53</v>
      </c>
      <c r="H46" s="27">
        <v>-15818.57</v>
      </c>
      <c r="I46" s="27">
        <v>-4848.39</v>
      </c>
      <c r="J46" s="27">
        <f t="shared" si="10"/>
        <v>-90355.65999999999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5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4">
        <f aca="true" t="shared" si="18" ref="B53:I53">+B37+B41</f>
        <v>650658.06</v>
      </c>
      <c r="C53" s="34">
        <f t="shared" si="18"/>
        <v>453431.59</v>
      </c>
      <c r="D53" s="34">
        <f t="shared" si="18"/>
        <v>736168.7</v>
      </c>
      <c r="E53" s="34">
        <f t="shared" si="18"/>
        <v>943804.3700000001</v>
      </c>
      <c r="F53" s="34">
        <f t="shared" si="18"/>
        <v>533456.19</v>
      </c>
      <c r="G53" s="34">
        <f t="shared" si="18"/>
        <v>960249.26</v>
      </c>
      <c r="H53" s="34">
        <f t="shared" si="18"/>
        <v>547418.7</v>
      </c>
      <c r="I53" s="34">
        <f t="shared" si="18"/>
        <v>418742.05</v>
      </c>
      <c r="J53" s="34">
        <f>SUM(B53:I53)</f>
        <v>5243928.92</v>
      </c>
      <c r="L53" s="40"/>
    </row>
    <row r="54" spans="1:12" ht="15.75">
      <c r="A54" s="38"/>
      <c r="B54" s="36"/>
      <c r="C54" s="36"/>
      <c r="D54" s="36"/>
      <c r="E54" s="36"/>
      <c r="F54" s="36"/>
      <c r="G54" s="36"/>
      <c r="H54" s="36"/>
      <c r="I54" s="36"/>
      <c r="J54" s="36"/>
      <c r="L54" s="37"/>
    </row>
    <row r="55" spans="1:10" ht="15.75">
      <c r="A55" s="17"/>
      <c r="B55" s="49"/>
      <c r="C55" s="49"/>
      <c r="D55" s="49"/>
      <c r="E55" s="49"/>
      <c r="F55" s="49"/>
      <c r="G55" s="49"/>
      <c r="H55" s="49"/>
      <c r="I55" s="49"/>
      <c r="J55" s="27"/>
    </row>
    <row r="56" spans="1:12" ht="17.25" customHeight="1">
      <c r="A56" s="2" t="s">
        <v>48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34">
        <f>SUM(J57:J71)</f>
        <v>5243928.93</v>
      </c>
      <c r="L56" s="40"/>
    </row>
    <row r="57" spans="1:10" ht="17.25" customHeight="1">
      <c r="A57" s="17" t="s">
        <v>49</v>
      </c>
      <c r="B57" s="50">
        <v>110226.51</v>
      </c>
      <c r="C57" s="50">
        <v>101523.81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34">
        <f>SUM(B57:I57)</f>
        <v>211750.32</v>
      </c>
    </row>
    <row r="58" spans="1:10" ht="17.25" customHeight="1">
      <c r="A58" s="17" t="s">
        <v>55</v>
      </c>
      <c r="B58" s="50">
        <v>309205.4</v>
      </c>
      <c r="C58" s="50">
        <v>215788.85</v>
      </c>
      <c r="D58" s="49">
        <v>0</v>
      </c>
      <c r="E58" s="50">
        <v>194937.67</v>
      </c>
      <c r="F58" s="49">
        <v>0</v>
      </c>
      <c r="G58" s="49">
        <v>0</v>
      </c>
      <c r="H58" s="49">
        <v>0</v>
      </c>
      <c r="I58" s="49">
        <v>0</v>
      </c>
      <c r="J58" s="34">
        <f aca="true" t="shared" si="19" ref="J58:J70">SUM(B58:I58)</f>
        <v>719931.92</v>
      </c>
    </row>
    <row r="59" spans="1:10" ht="17.25" customHeight="1">
      <c r="A59" s="17" t="s">
        <v>56</v>
      </c>
      <c r="B59" s="49">
        <v>0</v>
      </c>
      <c r="C59" s="49">
        <v>0</v>
      </c>
      <c r="D59" s="32">
        <v>104577.31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32">
        <f t="shared" si="19"/>
        <v>104577.31</v>
      </c>
    </row>
    <row r="60" spans="1:10" ht="17.25" customHeight="1">
      <c r="A60" s="17" t="s">
        <v>57</v>
      </c>
      <c r="B60" s="49">
        <v>0</v>
      </c>
      <c r="C60" s="49">
        <v>0</v>
      </c>
      <c r="D60" s="50">
        <v>143463.56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34">
        <f t="shared" si="19"/>
        <v>143463.56</v>
      </c>
    </row>
    <row r="61" spans="1:10" ht="17.25" customHeight="1">
      <c r="A61" s="17" t="s">
        <v>58</v>
      </c>
      <c r="B61" s="49">
        <v>0</v>
      </c>
      <c r="C61" s="49">
        <v>0</v>
      </c>
      <c r="D61" s="50">
        <v>45187.57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32">
        <f t="shared" si="19"/>
        <v>45187.57</v>
      </c>
    </row>
    <row r="62" spans="1:10" ht="17.25" customHeight="1">
      <c r="A62" s="17" t="s">
        <v>59</v>
      </c>
      <c r="B62" s="49">
        <v>0</v>
      </c>
      <c r="C62" s="49">
        <v>0</v>
      </c>
      <c r="D62" s="50">
        <v>40607.86</v>
      </c>
      <c r="E62" s="49">
        <v>0</v>
      </c>
      <c r="F62" s="50">
        <v>62010.02</v>
      </c>
      <c r="G62" s="49">
        <v>0</v>
      </c>
      <c r="H62" s="49">
        <v>0</v>
      </c>
      <c r="I62" s="49">
        <v>0</v>
      </c>
      <c r="J62" s="34">
        <f t="shared" si="19"/>
        <v>102617.88</v>
      </c>
    </row>
    <row r="63" spans="1:10" ht="17.25" customHeight="1">
      <c r="A63" s="17" t="s">
        <v>60</v>
      </c>
      <c r="B63" s="49">
        <v>0</v>
      </c>
      <c r="C63" s="49">
        <v>0</v>
      </c>
      <c r="D63" s="49">
        <v>0</v>
      </c>
      <c r="E63" s="50">
        <v>137205.94</v>
      </c>
      <c r="F63" s="49">
        <v>0</v>
      </c>
      <c r="G63" s="49">
        <v>0</v>
      </c>
      <c r="H63" s="49">
        <v>0</v>
      </c>
      <c r="I63" s="49">
        <v>0</v>
      </c>
      <c r="J63" s="34">
        <f t="shared" si="19"/>
        <v>137205.94</v>
      </c>
    </row>
    <row r="64" spans="1:10" ht="17.25" customHeight="1">
      <c r="A64" s="17" t="s">
        <v>61</v>
      </c>
      <c r="B64" s="49">
        <v>0</v>
      </c>
      <c r="C64" s="49">
        <v>0</v>
      </c>
      <c r="D64" s="49">
        <v>0</v>
      </c>
      <c r="E64" s="50">
        <v>80049.53</v>
      </c>
      <c r="F64" s="49">
        <v>0</v>
      </c>
      <c r="G64" s="49">
        <v>0</v>
      </c>
      <c r="H64" s="49">
        <v>0</v>
      </c>
      <c r="I64" s="49">
        <v>0</v>
      </c>
      <c r="J64" s="34">
        <f t="shared" si="19"/>
        <v>80049.53</v>
      </c>
    </row>
    <row r="65" spans="1:10" ht="17.25" customHeight="1">
      <c r="A65" s="17" t="s">
        <v>62</v>
      </c>
      <c r="B65" s="49">
        <v>0</v>
      </c>
      <c r="C65" s="49">
        <v>0</v>
      </c>
      <c r="D65" s="49">
        <v>0</v>
      </c>
      <c r="E65" s="32">
        <v>14113.34</v>
      </c>
      <c r="F65" s="49">
        <v>0</v>
      </c>
      <c r="G65" s="49">
        <v>0</v>
      </c>
      <c r="H65" s="49">
        <v>0</v>
      </c>
      <c r="I65" s="49">
        <v>0</v>
      </c>
      <c r="J65" s="32">
        <f t="shared" si="19"/>
        <v>14113.34</v>
      </c>
    </row>
    <row r="66" spans="1:10" ht="17.25" customHeight="1">
      <c r="A66" s="17" t="s">
        <v>50</v>
      </c>
      <c r="B66" s="49">
        <v>0</v>
      </c>
      <c r="C66" s="49">
        <v>0</v>
      </c>
      <c r="D66" s="49">
        <v>0</v>
      </c>
      <c r="E66" s="49">
        <v>0</v>
      </c>
      <c r="F66" s="50">
        <v>235302.52</v>
      </c>
      <c r="G66" s="49">
        <v>0</v>
      </c>
      <c r="H66" s="49">
        <v>0</v>
      </c>
      <c r="I66" s="49">
        <v>0</v>
      </c>
      <c r="J66" s="34">
        <f t="shared" si="19"/>
        <v>235302.52</v>
      </c>
    </row>
    <row r="67" spans="1:10" ht="17.25" customHeight="1">
      <c r="A67" s="17" t="s">
        <v>51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32">
        <v>213052.39</v>
      </c>
      <c r="H67" s="50">
        <v>231504.13</v>
      </c>
      <c r="I67" s="49">
        <v>0</v>
      </c>
      <c r="J67" s="32">
        <f t="shared" si="19"/>
        <v>444556.52</v>
      </c>
    </row>
    <row r="68" spans="1:10" ht="17.25" customHeight="1">
      <c r="A68" s="17" t="s">
        <v>52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50">
        <v>225676.11</v>
      </c>
      <c r="H68" s="49">
        <v>0</v>
      </c>
      <c r="I68" s="49">
        <v>0</v>
      </c>
      <c r="J68" s="34">
        <f t="shared" si="19"/>
        <v>225676.11</v>
      </c>
    </row>
    <row r="69" spans="1:10" ht="17.25" customHeight="1">
      <c r="A69" s="17" t="s">
        <v>53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32">
        <v>-18424.16</v>
      </c>
      <c r="J69" s="32">
        <f t="shared" si="19"/>
        <v>-18424.16</v>
      </c>
    </row>
    <row r="70" spans="1:10" ht="17.25" customHeight="1">
      <c r="A70" s="17" t="s">
        <v>54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50">
        <v>142289.47</v>
      </c>
      <c r="J70" s="34">
        <f t="shared" si="19"/>
        <v>142289.47</v>
      </c>
    </row>
    <row r="71" spans="1:10" ht="17.25" customHeight="1">
      <c r="A71" s="38" t="s">
        <v>68</v>
      </c>
      <c r="B71" s="36">
        <v>231226.15</v>
      </c>
      <c r="C71" s="36">
        <v>136118.93</v>
      </c>
      <c r="D71" s="36">
        <v>402332.41</v>
      </c>
      <c r="E71" s="36">
        <v>517497.89</v>
      </c>
      <c r="F71" s="36">
        <v>236143.66</v>
      </c>
      <c r="G71" s="36">
        <v>521520.75</v>
      </c>
      <c r="H71" s="36">
        <v>315914.58</v>
      </c>
      <c r="I71" s="36">
        <v>294876.73</v>
      </c>
      <c r="J71" s="36">
        <f>SUM(B71:I71)</f>
        <v>2655631.0999999996</v>
      </c>
    </row>
    <row r="72" spans="1:10" ht="12.7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0.5" customHeight="1">
      <c r="A73" s="51"/>
      <c r="B73" s="52"/>
      <c r="C73" s="52"/>
      <c r="D73" s="52"/>
      <c r="E73" s="52"/>
      <c r="F73" s="52"/>
      <c r="G73" s="52"/>
      <c r="H73" s="52"/>
      <c r="I73" s="52"/>
      <c r="J73" s="53"/>
    </row>
    <row r="74" spans="1:10" ht="17.25" customHeight="1">
      <c r="A74" s="2" t="s">
        <v>91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34"/>
    </row>
    <row r="75" spans="1:10" ht="17.25" customHeight="1">
      <c r="A75" s="17" t="s">
        <v>74</v>
      </c>
      <c r="B75" s="54">
        <v>1.5733148601079843</v>
      </c>
      <c r="C75" s="54">
        <v>1.5335250116906476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34"/>
    </row>
    <row r="76" spans="1:10" ht="17.25" customHeight="1">
      <c r="A76" s="17" t="s">
        <v>75</v>
      </c>
      <c r="B76" s="54">
        <v>1.4622019068973884</v>
      </c>
      <c r="C76" s="54">
        <v>1.4249285724290164</v>
      </c>
      <c r="D76" s="49"/>
      <c r="E76" s="54">
        <v>1.5328651344090554</v>
      </c>
      <c r="F76" s="49">
        <v>0</v>
      </c>
      <c r="G76" s="49">
        <v>0</v>
      </c>
      <c r="H76" s="49">
        <v>0</v>
      </c>
      <c r="I76" s="49">
        <v>0</v>
      </c>
      <c r="J76" s="34"/>
    </row>
    <row r="77" spans="1:10" ht="17.25" customHeight="1">
      <c r="A77" s="17" t="s">
        <v>76</v>
      </c>
      <c r="B77" s="49">
        <v>0</v>
      </c>
      <c r="C77" s="49">
        <v>0</v>
      </c>
      <c r="D77" s="47">
        <v>1.4111706231996002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32"/>
    </row>
    <row r="78" spans="1:10" ht="17.25" customHeight="1">
      <c r="A78" s="17" t="s">
        <v>77</v>
      </c>
      <c r="B78" s="49">
        <v>0</v>
      </c>
      <c r="C78" s="49">
        <v>0</v>
      </c>
      <c r="D78" s="55">
        <v>1.4842124555255805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34"/>
    </row>
    <row r="79" spans="1:10" ht="17.25" customHeight="1">
      <c r="A79" s="17" t="s">
        <v>78</v>
      </c>
      <c r="B79" s="49">
        <v>0</v>
      </c>
      <c r="C79" s="49">
        <v>0</v>
      </c>
      <c r="D79" s="55">
        <v>1.7600473157727514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32"/>
    </row>
    <row r="80" spans="1:10" ht="17.25" customHeight="1">
      <c r="A80" s="17" t="s">
        <v>79</v>
      </c>
      <c r="B80" s="49">
        <v>0</v>
      </c>
      <c r="C80" s="49">
        <v>0</v>
      </c>
      <c r="D80" s="55">
        <v>1.6930915673807694</v>
      </c>
      <c r="E80" s="49">
        <v>0</v>
      </c>
      <c r="F80" s="54">
        <v>1.5057367329304212</v>
      </c>
      <c r="G80" s="49">
        <v>0</v>
      </c>
      <c r="H80" s="49">
        <v>0</v>
      </c>
      <c r="I80" s="49">
        <v>0</v>
      </c>
      <c r="J80" s="34"/>
    </row>
    <row r="81" spans="1:10" ht="17.25" customHeight="1">
      <c r="A81" s="17" t="s">
        <v>80</v>
      </c>
      <c r="B81" s="49">
        <v>0</v>
      </c>
      <c r="C81" s="49">
        <v>0</v>
      </c>
      <c r="D81" s="49"/>
      <c r="E81" s="54">
        <v>1.480785382259035</v>
      </c>
      <c r="F81" s="49"/>
      <c r="G81" s="49">
        <v>0</v>
      </c>
      <c r="H81" s="49">
        <v>0</v>
      </c>
      <c r="I81" s="49">
        <v>0</v>
      </c>
      <c r="J81" s="34"/>
    </row>
    <row r="82" spans="1:10" ht="17.25" customHeight="1">
      <c r="A82" s="17" t="s">
        <v>81</v>
      </c>
      <c r="B82" s="49">
        <v>0</v>
      </c>
      <c r="C82" s="49">
        <v>0</v>
      </c>
      <c r="D82" s="49">
        <v>0</v>
      </c>
      <c r="E82" s="54">
        <v>1.478460624809289</v>
      </c>
      <c r="F82" s="49">
        <v>0</v>
      </c>
      <c r="G82" s="49">
        <v>0</v>
      </c>
      <c r="H82" s="49">
        <v>0</v>
      </c>
      <c r="I82" s="49">
        <v>0</v>
      </c>
      <c r="J82" s="34"/>
    </row>
    <row r="83" spans="1:10" ht="17.25" customHeight="1">
      <c r="A83" s="17" t="s">
        <v>82</v>
      </c>
      <c r="B83" s="49">
        <v>0</v>
      </c>
      <c r="C83" s="49">
        <v>0</v>
      </c>
      <c r="D83" s="49">
        <v>0</v>
      </c>
      <c r="E83" s="48">
        <v>1.464823212120776</v>
      </c>
      <c r="F83" s="49">
        <v>0</v>
      </c>
      <c r="G83" s="49">
        <v>0</v>
      </c>
      <c r="H83" s="49">
        <v>0</v>
      </c>
      <c r="I83" s="49">
        <v>0</v>
      </c>
      <c r="J83" s="32"/>
    </row>
    <row r="84" spans="1:10" ht="17.25" customHeight="1">
      <c r="A84" s="17" t="s">
        <v>83</v>
      </c>
      <c r="B84" s="49">
        <v>0</v>
      </c>
      <c r="C84" s="49">
        <v>0</v>
      </c>
      <c r="D84" s="49">
        <v>0</v>
      </c>
      <c r="E84" s="49">
        <v>0</v>
      </c>
      <c r="F84" s="54">
        <v>1.4483854023735596</v>
      </c>
      <c r="G84" s="49">
        <v>0</v>
      </c>
      <c r="H84" s="49">
        <v>0</v>
      </c>
      <c r="I84" s="49">
        <v>0</v>
      </c>
      <c r="J84" s="34"/>
    </row>
    <row r="85" spans="1:10" ht="17.25" customHeight="1">
      <c r="A85" s="17" t="s">
        <v>84</v>
      </c>
      <c r="B85" s="49">
        <v>0</v>
      </c>
      <c r="C85" s="49">
        <v>0</v>
      </c>
      <c r="D85" s="49">
        <v>0</v>
      </c>
      <c r="E85" s="49">
        <v>0</v>
      </c>
      <c r="F85" s="49"/>
      <c r="G85" s="47">
        <v>1.4747776380246274</v>
      </c>
      <c r="H85" s="54">
        <v>1.648442007477176</v>
      </c>
      <c r="I85" s="49">
        <v>0</v>
      </c>
      <c r="J85" s="32"/>
    </row>
    <row r="86" spans="1:10" ht="17.25" customHeight="1">
      <c r="A86" s="17" t="s">
        <v>85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55">
        <v>1.613925388497554</v>
      </c>
      <c r="H86" s="49">
        <v>0</v>
      </c>
      <c r="I86" s="49">
        <v>0</v>
      </c>
      <c r="J86" s="34"/>
    </row>
    <row r="87" spans="1:10" ht="17.25" customHeight="1">
      <c r="A87" s="17" t="s">
        <v>86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7">
        <v>1.8115773451665327</v>
      </c>
      <c r="J87" s="32"/>
    </row>
    <row r="88" spans="1:10" ht="17.25" customHeight="1">
      <c r="A88" s="38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7">
        <v>1.8747237278350228</v>
      </c>
      <c r="J88" s="36"/>
    </row>
    <row r="89" ht="15.75" customHeight="1">
      <c r="A89" s="58" t="s">
        <v>93</v>
      </c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2013-08-08T14:59:58Z</cp:lastPrinted>
  <dcterms:created xsi:type="dcterms:W3CDTF">2012-11-28T17:54:39Z</dcterms:created>
  <dcterms:modified xsi:type="dcterms:W3CDTF">2013-08-08T15:03:59Z</dcterms:modified>
  <cp:category/>
  <cp:version/>
  <cp:contentType/>
  <cp:contentStatus/>
</cp:coreProperties>
</file>