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CONCESSÃO'!$A$1:$J$121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E26" i="8"/>
  <c r="E30"/>
  <c r="E29"/>
  <c r="E28"/>
  <c r="E27"/>
  <c r="J85"/>
  <c r="I44"/>
  <c r="F44"/>
  <c r="E44"/>
  <c r="D44"/>
  <c r="C44"/>
  <c r="B44"/>
  <c r="J49"/>
  <c r="H48"/>
  <c r="H44" s="1"/>
  <c r="G48"/>
  <c r="J48" s="1"/>
  <c r="G44" l="1"/>
  <c r="J44" s="1"/>
  <c r="J94"/>
  <c r="J93"/>
  <c r="J92"/>
  <c r="J91"/>
  <c r="J89"/>
  <c r="J83"/>
  <c r="J82"/>
  <c r="J81"/>
  <c r="J68"/>
  <c r="B9"/>
  <c r="C9"/>
  <c r="D9"/>
  <c r="E9"/>
  <c r="F9"/>
  <c r="G9"/>
  <c r="H9"/>
  <c r="I9"/>
  <c r="J10"/>
  <c r="J11"/>
  <c r="B12"/>
  <c r="C12"/>
  <c r="D12"/>
  <c r="E12"/>
  <c r="F12"/>
  <c r="G12"/>
  <c r="H12"/>
  <c r="I12"/>
  <c r="J13"/>
  <c r="J14"/>
  <c r="J15"/>
  <c r="B16"/>
  <c r="C16"/>
  <c r="D16"/>
  <c r="E16"/>
  <c r="F16"/>
  <c r="G16"/>
  <c r="H16"/>
  <c r="I16"/>
  <c r="J16" s="1"/>
  <c r="J17"/>
  <c r="J18"/>
  <c r="J19"/>
  <c r="J20"/>
  <c r="B21"/>
  <c r="C21"/>
  <c r="D21"/>
  <c r="E21"/>
  <c r="F21"/>
  <c r="G21"/>
  <c r="H21"/>
  <c r="I21"/>
  <c r="B22"/>
  <c r="C22"/>
  <c r="D22"/>
  <c r="E22"/>
  <c r="F22"/>
  <c r="G22"/>
  <c r="H22"/>
  <c r="I22"/>
  <c r="J23"/>
  <c r="B25"/>
  <c r="C25"/>
  <c r="D25"/>
  <c r="F25"/>
  <c r="G25"/>
  <c r="H25"/>
  <c r="I25"/>
  <c r="J40"/>
  <c r="J41"/>
  <c r="J42"/>
  <c r="J45"/>
  <c r="J46"/>
  <c r="J47"/>
  <c r="J56"/>
  <c r="I58"/>
  <c r="J58" s="1"/>
  <c r="J59"/>
  <c r="J60"/>
  <c r="J61"/>
  <c r="B67"/>
  <c r="B66" s="1"/>
  <c r="C67"/>
  <c r="C66" s="1"/>
  <c r="D67"/>
  <c r="D66" s="1"/>
  <c r="E67"/>
  <c r="E66" s="1"/>
  <c r="F67"/>
  <c r="F66" s="1"/>
  <c r="G67"/>
  <c r="G66" s="1"/>
  <c r="H67"/>
  <c r="H66" s="1"/>
  <c r="I67"/>
  <c r="I66" s="1"/>
  <c r="J69"/>
  <c r="J70"/>
  <c r="J71"/>
  <c r="J72"/>
  <c r="B73"/>
  <c r="C73"/>
  <c r="D73"/>
  <c r="E73"/>
  <c r="F73"/>
  <c r="G73"/>
  <c r="H73"/>
  <c r="I73"/>
  <c r="J74"/>
  <c r="J75"/>
  <c r="J76"/>
  <c r="J77"/>
  <c r="J78"/>
  <c r="J80"/>
  <c r="J86"/>
  <c r="J90"/>
  <c r="J101"/>
  <c r="J102"/>
  <c r="J105"/>
  <c r="J106"/>
  <c r="J107"/>
  <c r="J108"/>
  <c r="J110"/>
  <c r="J111"/>
  <c r="J112"/>
  <c r="J113"/>
  <c r="J114"/>
  <c r="J115"/>
  <c r="J116"/>
  <c r="J117"/>
  <c r="J118"/>
  <c r="J119"/>
  <c r="J120"/>
  <c r="J121"/>
  <c r="J21" l="1"/>
  <c r="J9"/>
  <c r="J12"/>
  <c r="J67"/>
  <c r="J22"/>
  <c r="J73"/>
  <c r="H65"/>
  <c r="F65"/>
  <c r="D65"/>
  <c r="H8"/>
  <c r="H7" s="1"/>
  <c r="H54" s="1"/>
  <c r="H53" s="1"/>
  <c r="H52" s="1"/>
  <c r="F8"/>
  <c r="F7" s="1"/>
  <c r="F54" s="1"/>
  <c r="F53" s="1"/>
  <c r="F52" s="1"/>
  <c r="D8"/>
  <c r="D7" s="1"/>
  <c r="D54" s="1"/>
  <c r="D53" s="1"/>
  <c r="D52" s="1"/>
  <c r="B8"/>
  <c r="I65"/>
  <c r="G65"/>
  <c r="E65"/>
  <c r="C65"/>
  <c r="I8"/>
  <c r="I7" s="1"/>
  <c r="I54" s="1"/>
  <c r="I53" s="1"/>
  <c r="I52" s="1"/>
  <c r="G8"/>
  <c r="G7" s="1"/>
  <c r="G54" s="1"/>
  <c r="G53" s="1"/>
  <c r="G52" s="1"/>
  <c r="G96" s="1"/>
  <c r="E8"/>
  <c r="E7" s="1"/>
  <c r="C8"/>
  <c r="C7" s="1"/>
  <c r="J66"/>
  <c r="B65"/>
  <c r="J8"/>
  <c r="J7" s="1"/>
  <c r="B7"/>
  <c r="B54" s="1"/>
  <c r="H96"/>
  <c r="E57"/>
  <c r="J57" s="1"/>
  <c r="E54"/>
  <c r="E53" s="1"/>
  <c r="E52" s="1"/>
  <c r="C54"/>
  <c r="C55"/>
  <c r="J55" s="1"/>
  <c r="D96" l="1"/>
  <c r="D104" s="1"/>
  <c r="J104" s="1"/>
  <c r="I96"/>
  <c r="F96"/>
  <c r="F109" s="1"/>
  <c r="J109" s="1"/>
  <c r="E96"/>
  <c r="J65"/>
  <c r="C53"/>
  <c r="C52" s="1"/>
  <c r="C96" s="1"/>
  <c r="C103" s="1"/>
  <c r="J103" s="1"/>
  <c r="J100" s="1"/>
  <c r="J54"/>
  <c r="J53" s="1"/>
  <c r="J52" s="1"/>
  <c r="J96" s="1"/>
  <c r="B53"/>
  <c r="B52" s="1"/>
  <c r="B96" s="1"/>
</calcChain>
</file>

<file path=xl/sharedStrings.xml><?xml version="1.0" encoding="utf-8"?>
<sst xmlns="http://schemas.openxmlformats.org/spreadsheetml/2006/main" count="132" uniqueCount="132">
  <si>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</si>
  <si>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</si>
  <si>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</si>
  <si>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</si>
  <si>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</si>
  <si>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</si>
  <si>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</si>
  <si>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</si>
  <si>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</si>
  <si>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</si>
  <si>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</si>
  <si>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</si>
  <si>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</si>
  <si>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</si>
  <si>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</si>
  <si>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</si>
  <si>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</si>
  <si>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</si>
  <si>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</si>
  <si>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</si>
  <si>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</si>
  <si>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</si>
  <si>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</si>
  <si>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</si>
  <si>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</si>
  <si>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</si>
  <si>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</si>
  <si>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</si>
  <si>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</si>
  <si>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</si>
  <si>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</si>
  <si>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</si>
  <si>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</si>
  <si>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</si>
  <si>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</si>
  <si>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</si>
  <si>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</si>
  <si>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</si>
  <si>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</si>
  <si>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</si>
  <si>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</si>
  <si>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</si>
  <si>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</si>
  <si>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</si>
  <si>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</si>
  <si>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</si>
  <si>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</si>
  <si>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</si>
  <si>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</si>
  <si>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</si>
  <si>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</si>
  <si>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</si>
  <si>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</si>
  <si>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</si>
  <si>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</si>
  <si>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</si>
  <si>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</si>
  <si>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</si>
  <si>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</si>
  <si>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</si>
  <si>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</si>
  <si>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</si>
  <si>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</si>
  <si>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</si>
  <si>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</si>
  <si>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</si>
  <si>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</si>
  <si>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</si>
  <si>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</si>
  <si>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</si>
  <si>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</si>
  <si>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</si>
  <si>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</si>
  <si>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</si>
  <si>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</si>
  <si>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</si>
  <si>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</si>
  <si>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7. Remuneração Líquida a Pagar (5 + 6)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</si>
  <si>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</si>
  <si>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</si>
  <si>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</si>
  <si>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</si>
  <si>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</si>
  <si>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</si>
  <si>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</si>
  <si>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</si>
  <si>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</si>
  <si>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</si>
  <si>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</si>
  <si>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</si>
  <si>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</si>
  <si>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</si>
  <si>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</si>
  <si>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</si>
  <si>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</si>
  <si>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</si>
  <si>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</si>
  <si>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</si>
  <si>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</si>
  <si>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</si>
  <si>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</si>
  <si>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</si>
  <si>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</si>
  <si>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</si>
  <si>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</si>
  <si>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</si>
  <si>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 xml:space="preserve">6.2.19. Acordo Trabalhista OAK Tree </t>
  </si>
  <si>
    <t>8.6. Empresa de Transportes Itaquera Brasil S.A - Garagem Tiradentes</t>
  </si>
  <si>
    <t>8.7. Empresa de Transportes Itaquera Brasil S.A - Garagem Pêssego</t>
  </si>
  <si>
    <t>2.2.  Pelo Transporte de Passageiros</t>
  </si>
  <si>
    <t>2.3.  Pela Substituição de Mini e Micro</t>
  </si>
  <si>
    <t>2.4.  Pela Renovação de Frota - (de 01 a 02/08/13)</t>
  </si>
  <si>
    <t>2.4.2. Pela Renovação de Frota - (de 14 a 20/08/13)</t>
  </si>
  <si>
    <t>2.4.3. Pela Renovação de Frota - (de 21 a 30/08/13)</t>
  </si>
  <si>
    <t>2.4.4. Pela Renovação de Frota - (31/08/13)</t>
  </si>
  <si>
    <t>2. Tarifa de Remuneração por Passageiro Transportado (2.2 + 2.3) - de 01 a 31/08/13</t>
  </si>
  <si>
    <t>2.5.  Desconto pelo descumprimento de Renovação da Frota</t>
  </si>
  <si>
    <t>2.1. Tarifa de Remuneração por Passageiro Transportado (2.2 + 2.4 + 2.5) - de 01 a 02/08/13</t>
  </si>
  <si>
    <t>2.1.3 Tarifa de Remuneração por Passageiro Transportado (2.2 + 2.4.2 + 2.5) - de 14 a 20/08/13</t>
  </si>
  <si>
    <t>2.1.4 Tarifa de Remuneração por Passageiro Transportado (2.2 + 2.4.3 + 2.5) - de 21 a 30/08/13</t>
  </si>
  <si>
    <t>2.1.5 Tarifa de Remuneração por Passageiro Transportado (2.2 + 2.4.4 + 2.5) - 31/08/13</t>
  </si>
  <si>
    <t>2.4.1. Pela Renovação de Frota - (de 03 a 13/08/13)</t>
  </si>
  <si>
    <t>2.1.2 Tarifa de Remuneração por Passageiro Transportado (2.2 + 2.4.1 + 2.5) - de 03 a 13/08/13</t>
  </si>
  <si>
    <t>OPERAÇÃO 01/08/13 a 31/08/13 - VENCIMENTO 08/08/13 a  06/09/13</t>
  </si>
  <si>
    <t>6.3. Revisão de Remuneração pelo Transporte Coletivo (1)</t>
  </si>
  <si>
    <t>6.4. Revisão de Remuneração pelo Serviço Atende (2)</t>
  </si>
  <si>
    <t>Notas: (1) Revisões de remuneração referentes aos seguintes fatos geradores:</t>
  </si>
  <si>
    <t xml:space="preserve"> - Remuneração das linhas da USP do mês de julho/13.</t>
  </si>
  <si>
    <t xml:space="preserve"> - Passageiros transportados, processados pelo sistema de bilhetagem eletrônica, referente ao dia 30/07/13 - área 7 (10.061 passageiros) e mês de julho/13 - todas as áreas ( 169.158 passageiros).</t>
  </si>
  <si>
    <t xml:space="preserve"> - Combustível não fóssil referente aos meses de abril, junho, julho e agosto/13.</t>
  </si>
  <si>
    <t xml:space="preserve"> - Consumo de energia para tração dos veículos trólebus, período de 01 a 31/05/13.</t>
  </si>
  <si>
    <t>(2) - Frota operacional de fevereiro/13.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</si>
</sst>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8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2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3" fillId="0" borderId="0" xfId="2" applyNumberFormat="1" applyFont="1" applyBorder="1" applyAlignment="1">
      <alignment vertical="center"/>
    </xf>
    <xf numFmtId="43" fontId="3" fillId="0" borderId="0" xfId="2" applyNumberFormat="1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showGridLines="0" tabSelected="1" zoomScaleNormal="100" zoomScaleSheetLayoutView="100" workbookViewId="0">
      <selection sqref="A1:J1"/>
    </sheetView>
  </sheetViews>
  <sheetFormatPr defaultRowHeight="14.25"/>
  <cols>
    <col min="1" max="1" width="83.125" style="1" customWidth="1"/>
    <col min="2" max="2" width="21" style="1" bestFit="1" customWidth="1"/>
    <col min="3" max="3" width="20.25" style="1" bestFit="1" customWidth="1"/>
    <col min="4" max="4" width="20.625" style="1" bestFit="1" customWidth="1"/>
    <col min="5" max="5" width="20.125" style="1" bestFit="1" customWidth="1"/>
    <col min="6" max="6" width="22.625" style="1" bestFit="1" customWidth="1"/>
    <col min="7" max="9" width="20.125" style="1" bestFit="1" customWidth="1"/>
    <col min="10" max="10" width="21.25" style="1" bestFit="1" customWidth="1"/>
    <col min="11" max="16384" width="9" style="1"/>
  </cols>
  <sheetData>
    <row r="1" spans="1:10" ht="21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123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25.5">
      <c r="A5" s="60"/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31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15889095</v>
      </c>
      <c r="C7" s="9">
        <f t="shared" si="0"/>
        <v>19365577</v>
      </c>
      <c r="D7" s="9">
        <f t="shared" si="0"/>
        <v>18202757</v>
      </c>
      <c r="E7" s="9">
        <f t="shared" si="0"/>
        <v>13720840</v>
      </c>
      <c r="F7" s="9">
        <f t="shared" si="0"/>
        <v>13458314</v>
      </c>
      <c r="G7" s="9">
        <f t="shared" si="0"/>
        <v>20511923</v>
      </c>
      <c r="H7" s="9">
        <f t="shared" si="0"/>
        <v>31376320</v>
      </c>
      <c r="I7" s="9">
        <f t="shared" si="0"/>
        <v>14115583</v>
      </c>
      <c r="J7" s="9">
        <f t="shared" si="0"/>
        <v>146640409</v>
      </c>
    </row>
    <row r="8" spans="1:10" ht="17.25" customHeight="1">
      <c r="A8" s="10" t="s">
        <v>34</v>
      </c>
      <c r="B8" s="11">
        <f>B9+B12</f>
        <v>9421355</v>
      </c>
      <c r="C8" s="11">
        <f t="shared" ref="C8:I8" si="1">C9+C12</f>
        <v>11822135</v>
      </c>
      <c r="D8" s="11">
        <f t="shared" si="1"/>
        <v>10738631</v>
      </c>
      <c r="E8" s="11">
        <f t="shared" si="1"/>
        <v>7757845</v>
      </c>
      <c r="F8" s="11">
        <f t="shared" si="1"/>
        <v>7966703</v>
      </c>
      <c r="G8" s="11">
        <f t="shared" si="1"/>
        <v>11417521</v>
      </c>
      <c r="H8" s="11">
        <f t="shared" si="1"/>
        <v>16863881</v>
      </c>
      <c r="I8" s="11">
        <f t="shared" si="1"/>
        <v>8659376</v>
      </c>
      <c r="J8" s="11">
        <f t="shared" ref="J8:J23" si="2">SUM(B8:I8)</f>
        <v>84647447</v>
      </c>
    </row>
    <row r="9" spans="1:10" ht="17.25" customHeight="1">
      <c r="A9" s="15" t="s">
        <v>19</v>
      </c>
      <c r="B9" s="13">
        <f>+B10+B11</f>
        <v>1285300</v>
      </c>
      <c r="C9" s="13">
        <f t="shared" ref="C9:I9" si="3">+C10+C11</f>
        <v>1724205</v>
      </c>
      <c r="D9" s="13">
        <f t="shared" si="3"/>
        <v>1504041</v>
      </c>
      <c r="E9" s="13">
        <f t="shared" si="3"/>
        <v>1064548</v>
      </c>
      <c r="F9" s="13">
        <f t="shared" si="3"/>
        <v>1075217</v>
      </c>
      <c r="G9" s="13">
        <f t="shared" si="3"/>
        <v>1374235</v>
      </c>
      <c r="H9" s="13">
        <f t="shared" si="3"/>
        <v>1564741</v>
      </c>
      <c r="I9" s="13">
        <f t="shared" si="3"/>
        <v>1438277</v>
      </c>
      <c r="J9" s="11">
        <f t="shared" si="2"/>
        <v>11030564</v>
      </c>
    </row>
    <row r="10" spans="1:10" ht="17.25" customHeight="1">
      <c r="A10" s="32" t="s">
        <v>20</v>
      </c>
      <c r="B10" s="13">
        <v>1282056</v>
      </c>
      <c r="C10" s="13">
        <v>1711413</v>
      </c>
      <c r="D10" s="13">
        <v>1496231</v>
      </c>
      <c r="E10" s="13">
        <v>1057999</v>
      </c>
      <c r="F10" s="13">
        <v>1071489</v>
      </c>
      <c r="G10" s="13">
        <v>1367345</v>
      </c>
      <c r="H10" s="13">
        <v>1555702</v>
      </c>
      <c r="I10" s="13">
        <v>1434607</v>
      </c>
      <c r="J10" s="11">
        <f>SUM(B10:I10)</f>
        <v>10976842</v>
      </c>
    </row>
    <row r="11" spans="1:10" ht="17.25" customHeight="1">
      <c r="A11" s="32" t="s">
        <v>21</v>
      </c>
      <c r="B11" s="13">
        <v>3244</v>
      </c>
      <c r="C11" s="13">
        <v>12792</v>
      </c>
      <c r="D11" s="13">
        <v>7810</v>
      </c>
      <c r="E11" s="13">
        <v>6549</v>
      </c>
      <c r="F11" s="13">
        <v>3728</v>
      </c>
      <c r="G11" s="13">
        <v>6890</v>
      </c>
      <c r="H11" s="13">
        <v>9039</v>
      </c>
      <c r="I11" s="13">
        <v>3670</v>
      </c>
      <c r="J11" s="11">
        <f>SUM(B11:I11)</f>
        <v>53722</v>
      </c>
    </row>
    <row r="12" spans="1:10" ht="17.25" customHeight="1">
      <c r="A12" s="15" t="s">
        <v>35</v>
      </c>
      <c r="B12" s="17">
        <f t="shared" ref="B12:I12" si="4">SUM(B13:B15)</f>
        <v>8136055</v>
      </c>
      <c r="C12" s="17">
        <f t="shared" si="4"/>
        <v>10097930</v>
      </c>
      <c r="D12" s="17">
        <f t="shared" si="4"/>
        <v>9234590</v>
      </c>
      <c r="E12" s="17">
        <f t="shared" si="4"/>
        <v>6693297</v>
      </c>
      <c r="F12" s="17">
        <f t="shared" si="4"/>
        <v>6891486</v>
      </c>
      <c r="G12" s="17">
        <f t="shared" si="4"/>
        <v>10043286</v>
      </c>
      <c r="H12" s="17">
        <f t="shared" si="4"/>
        <v>15299140</v>
      </c>
      <c r="I12" s="17">
        <f t="shared" si="4"/>
        <v>7221099</v>
      </c>
      <c r="J12" s="11">
        <f t="shared" si="2"/>
        <v>73616883</v>
      </c>
    </row>
    <row r="13" spans="1:10" ht="17.25" customHeight="1">
      <c r="A13" s="14" t="s">
        <v>22</v>
      </c>
      <c r="B13" s="13">
        <v>3454856</v>
      </c>
      <c r="C13" s="13">
        <v>4626926</v>
      </c>
      <c r="D13" s="13">
        <v>4371809</v>
      </c>
      <c r="E13" s="13">
        <v>3234778</v>
      </c>
      <c r="F13" s="13">
        <v>3183496</v>
      </c>
      <c r="G13" s="13">
        <v>4600570</v>
      </c>
      <c r="H13" s="13">
        <v>6838461</v>
      </c>
      <c r="I13" s="13">
        <v>3074084</v>
      </c>
      <c r="J13" s="11">
        <f t="shared" si="2"/>
        <v>33384980</v>
      </c>
    </row>
    <row r="14" spans="1:10" ht="17.25" customHeight="1">
      <c r="A14" s="14" t="s">
        <v>23</v>
      </c>
      <c r="B14" s="13">
        <v>3548470</v>
      </c>
      <c r="C14" s="13">
        <v>3934862</v>
      </c>
      <c r="D14" s="13">
        <v>3594741</v>
      </c>
      <c r="E14" s="13">
        <v>2521606</v>
      </c>
      <c r="F14" s="13">
        <v>2805094</v>
      </c>
      <c r="G14" s="13">
        <v>4141841</v>
      </c>
      <c r="H14" s="13">
        <v>6807098</v>
      </c>
      <c r="I14" s="13">
        <v>3135507</v>
      </c>
      <c r="J14" s="11">
        <f t="shared" si="2"/>
        <v>30489219</v>
      </c>
    </row>
    <row r="15" spans="1:10" ht="17.25" customHeight="1">
      <c r="A15" s="14" t="s">
        <v>24</v>
      </c>
      <c r="B15" s="13">
        <v>1132729</v>
      </c>
      <c r="C15" s="13">
        <v>1536142</v>
      </c>
      <c r="D15" s="13">
        <v>1268040</v>
      </c>
      <c r="E15" s="13">
        <v>936913</v>
      </c>
      <c r="F15" s="13">
        <v>902896</v>
      </c>
      <c r="G15" s="13">
        <v>1300875</v>
      </c>
      <c r="H15" s="13">
        <v>1653581</v>
      </c>
      <c r="I15" s="13">
        <v>1011508</v>
      </c>
      <c r="J15" s="11">
        <f t="shared" si="2"/>
        <v>9742684</v>
      </c>
    </row>
    <row r="16" spans="1:10" ht="17.25" customHeight="1">
      <c r="A16" s="16" t="s">
        <v>25</v>
      </c>
      <c r="B16" s="11">
        <f>+B17+B18+B19</f>
        <v>5396810</v>
      </c>
      <c r="C16" s="11">
        <f t="shared" ref="C16:I16" si="5">+C17+C18+C19</f>
        <v>5925654</v>
      </c>
      <c r="D16" s="11">
        <f t="shared" si="5"/>
        <v>5633771</v>
      </c>
      <c r="E16" s="11">
        <f t="shared" si="5"/>
        <v>4486986</v>
      </c>
      <c r="F16" s="11">
        <f t="shared" si="5"/>
        <v>4336875</v>
      </c>
      <c r="G16" s="11">
        <f t="shared" si="5"/>
        <v>7572481</v>
      </c>
      <c r="H16" s="11">
        <f t="shared" si="5"/>
        <v>12881344</v>
      </c>
      <c r="I16" s="11">
        <f t="shared" si="5"/>
        <v>4454325</v>
      </c>
      <c r="J16" s="11">
        <f t="shared" si="2"/>
        <v>50688246</v>
      </c>
    </row>
    <row r="17" spans="1:10" ht="17.25" customHeight="1">
      <c r="A17" s="12" t="s">
        <v>26</v>
      </c>
      <c r="B17" s="13">
        <v>2647227</v>
      </c>
      <c r="C17" s="13">
        <v>3245706</v>
      </c>
      <c r="D17" s="13">
        <v>3120931</v>
      </c>
      <c r="E17" s="13">
        <v>2479405</v>
      </c>
      <c r="F17" s="13">
        <v>2343302</v>
      </c>
      <c r="G17" s="13">
        <v>4005819</v>
      </c>
      <c r="H17" s="13">
        <v>6469353</v>
      </c>
      <c r="I17" s="13">
        <v>2354626</v>
      </c>
      <c r="J17" s="11">
        <f t="shared" si="2"/>
        <v>26666369</v>
      </c>
    </row>
    <row r="18" spans="1:10" ht="17.25" customHeight="1">
      <c r="A18" s="12" t="s">
        <v>27</v>
      </c>
      <c r="B18" s="13">
        <v>2127812</v>
      </c>
      <c r="C18" s="13">
        <v>1980842</v>
      </c>
      <c r="D18" s="13">
        <v>1898644</v>
      </c>
      <c r="E18" s="13">
        <v>1499870</v>
      </c>
      <c r="F18" s="13">
        <v>1556583</v>
      </c>
      <c r="G18" s="13">
        <v>2791877</v>
      </c>
      <c r="H18" s="13">
        <v>5243400</v>
      </c>
      <c r="I18" s="13">
        <v>1631059</v>
      </c>
      <c r="J18" s="11">
        <f t="shared" si="2"/>
        <v>18730087</v>
      </c>
    </row>
    <row r="19" spans="1:10" ht="17.25" customHeight="1">
      <c r="A19" s="12" t="s">
        <v>28</v>
      </c>
      <c r="B19" s="13">
        <v>621771</v>
      </c>
      <c r="C19" s="13">
        <v>699106</v>
      </c>
      <c r="D19" s="13">
        <v>614196</v>
      </c>
      <c r="E19" s="13">
        <v>507711</v>
      </c>
      <c r="F19" s="13">
        <v>436990</v>
      </c>
      <c r="G19" s="13">
        <v>774785</v>
      </c>
      <c r="H19" s="13">
        <v>1168591</v>
      </c>
      <c r="I19" s="13">
        <v>468640</v>
      </c>
      <c r="J19" s="11">
        <f t="shared" si="2"/>
        <v>5291790</v>
      </c>
    </row>
    <row r="20" spans="1:10" ht="17.25" customHeight="1">
      <c r="A20" s="16" t="s">
        <v>29</v>
      </c>
      <c r="B20" s="13">
        <v>1070930</v>
      </c>
      <c r="C20" s="13">
        <v>1617788</v>
      </c>
      <c r="D20" s="13">
        <v>1830355</v>
      </c>
      <c r="E20" s="13">
        <v>1476009</v>
      </c>
      <c r="F20" s="13">
        <v>1154736</v>
      </c>
      <c r="G20" s="13">
        <v>1521921</v>
      </c>
      <c r="H20" s="13">
        <v>1631095</v>
      </c>
      <c r="I20" s="13">
        <v>800635</v>
      </c>
      <c r="J20" s="11">
        <f t="shared" si="2"/>
        <v>11103469</v>
      </c>
    </row>
    <row r="21" spans="1:10" ht="17.25" customHeight="1">
      <c r="A21" s="12" t="s">
        <v>30</v>
      </c>
      <c r="B21" s="13">
        <f>ROUND(B$20*0.57,0)</f>
        <v>610430</v>
      </c>
      <c r="C21" s="13">
        <f>ROUND(C$20*0.57,0)</f>
        <v>922139</v>
      </c>
      <c r="D21" s="13">
        <f t="shared" ref="D21:I21" si="6">ROUND(D$20*0.57,0)</f>
        <v>1043302</v>
      </c>
      <c r="E21" s="13">
        <f t="shared" si="6"/>
        <v>841325</v>
      </c>
      <c r="F21" s="13">
        <f t="shared" si="6"/>
        <v>658200</v>
      </c>
      <c r="G21" s="13">
        <f t="shared" si="6"/>
        <v>867495</v>
      </c>
      <c r="H21" s="13">
        <f t="shared" si="6"/>
        <v>929724</v>
      </c>
      <c r="I21" s="13">
        <f t="shared" si="6"/>
        <v>456362</v>
      </c>
      <c r="J21" s="11">
        <f t="shared" si="2"/>
        <v>6328977</v>
      </c>
    </row>
    <row r="22" spans="1:10" ht="17.25" customHeight="1">
      <c r="A22" s="12" t="s">
        <v>31</v>
      </c>
      <c r="B22" s="13">
        <f>ROUND(B$20*0.43,0)</f>
        <v>460500</v>
      </c>
      <c r="C22" s="13">
        <f t="shared" ref="C22:I22" si="7">ROUND(C$20*0.43,0)</f>
        <v>695649</v>
      </c>
      <c r="D22" s="13">
        <f t="shared" si="7"/>
        <v>787053</v>
      </c>
      <c r="E22" s="13">
        <f t="shared" si="7"/>
        <v>634684</v>
      </c>
      <c r="F22" s="13">
        <f t="shared" si="7"/>
        <v>496536</v>
      </c>
      <c r="G22" s="13">
        <f t="shared" si="7"/>
        <v>654426</v>
      </c>
      <c r="H22" s="13">
        <f t="shared" si="7"/>
        <v>701371</v>
      </c>
      <c r="I22" s="13">
        <f t="shared" si="7"/>
        <v>344273</v>
      </c>
      <c r="J22" s="11">
        <f t="shared" si="2"/>
        <v>4774492</v>
      </c>
    </row>
    <row r="23" spans="1:10" ht="34.5" customHeight="1">
      <c r="A23" s="33" t="s">
        <v>36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11">
        <v>201247</v>
      </c>
      <c r="J23" s="11">
        <f t="shared" si="2"/>
        <v>201247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115</v>
      </c>
      <c r="B25" s="35">
        <f>SUM(B31:B38)</f>
        <v>2.2709000000000001</v>
      </c>
      <c r="C25" s="35">
        <f>SUM(C31:C38)</f>
        <v>2.5901443</v>
      </c>
      <c r="D25" s="35">
        <f>SUM(D31:D38)</f>
        <v>2.7275</v>
      </c>
      <c r="E25" s="34">
        <v>0</v>
      </c>
      <c r="F25" s="35">
        <f>SUM(F31:F38)</f>
        <v>2.3376999999999999</v>
      </c>
      <c r="G25" s="35">
        <f>SUM(G31:G38)</f>
        <v>2.4076</v>
      </c>
      <c r="H25" s="35">
        <f>SUM(H31:H38)</f>
        <v>2.0710999999999999</v>
      </c>
      <c r="I25" s="35">
        <f>SUM(I31:I38)</f>
        <v>2.2637999999999998</v>
      </c>
      <c r="J25" s="21"/>
    </row>
    <row r="26" spans="1:10" ht="17.25" customHeight="1">
      <c r="A26" s="16" t="s">
        <v>117</v>
      </c>
      <c r="B26" s="34">
        <v>0</v>
      </c>
      <c r="C26" s="34">
        <v>0</v>
      </c>
      <c r="D26" s="34">
        <v>0</v>
      </c>
      <c r="E26" s="35">
        <f>+$E$31+E33+$E$38</f>
        <v>2.6811199999999999</v>
      </c>
      <c r="F26" s="34">
        <v>0</v>
      </c>
      <c r="G26" s="34">
        <v>0</v>
      </c>
      <c r="H26" s="34">
        <v>0</v>
      </c>
      <c r="I26" s="34">
        <v>0</v>
      </c>
      <c r="J26" s="21"/>
    </row>
    <row r="27" spans="1:10" ht="17.25" customHeight="1">
      <c r="A27" s="12" t="s">
        <v>122</v>
      </c>
      <c r="B27" s="34">
        <v>0</v>
      </c>
      <c r="C27" s="34">
        <v>0</v>
      </c>
      <c r="D27" s="34">
        <v>0</v>
      </c>
      <c r="E27" s="35">
        <f>+$E$31+E34+$E$38</f>
        <v>2.688078</v>
      </c>
      <c r="F27" s="34">
        <v>0</v>
      </c>
      <c r="G27" s="34">
        <v>0</v>
      </c>
      <c r="H27" s="34">
        <v>0</v>
      </c>
      <c r="I27" s="34">
        <v>0</v>
      </c>
      <c r="J27" s="21"/>
    </row>
    <row r="28" spans="1:10" ht="17.25" customHeight="1">
      <c r="A28" s="12" t="s">
        <v>118</v>
      </c>
      <c r="B28" s="34">
        <v>0</v>
      </c>
      <c r="C28" s="34">
        <v>0</v>
      </c>
      <c r="D28" s="34">
        <v>0</v>
      </c>
      <c r="E28" s="35">
        <f>+$E$31+E35+$E$38</f>
        <v>2.70581</v>
      </c>
      <c r="F28" s="34">
        <v>0</v>
      </c>
      <c r="G28" s="34">
        <v>0</v>
      </c>
      <c r="H28" s="34">
        <v>0</v>
      </c>
      <c r="I28" s="34">
        <v>0</v>
      </c>
      <c r="J28" s="21"/>
    </row>
    <row r="29" spans="1:10" ht="17.25" customHeight="1">
      <c r="A29" s="12" t="s">
        <v>119</v>
      </c>
      <c r="B29" s="34">
        <v>0</v>
      </c>
      <c r="C29" s="34">
        <v>0</v>
      </c>
      <c r="D29" s="34">
        <v>0</v>
      </c>
      <c r="E29" s="35">
        <f>+$E$31+E36+$E$38</f>
        <v>2.71387</v>
      </c>
      <c r="F29" s="34">
        <v>0</v>
      </c>
      <c r="G29" s="34">
        <v>0</v>
      </c>
      <c r="H29" s="34">
        <v>0</v>
      </c>
      <c r="I29" s="34">
        <v>0</v>
      </c>
      <c r="J29" s="21"/>
    </row>
    <row r="30" spans="1:10" ht="17.25" customHeight="1">
      <c r="A30" s="12" t="s">
        <v>120</v>
      </c>
      <c r="B30" s="34">
        <v>0</v>
      </c>
      <c r="C30" s="34">
        <v>0</v>
      </c>
      <c r="D30" s="34">
        <v>0</v>
      </c>
      <c r="E30" s="35">
        <f>+$E$31+E37+$E$38</f>
        <v>2.7283779999999997</v>
      </c>
      <c r="F30" s="34">
        <v>0</v>
      </c>
      <c r="G30" s="34">
        <v>0</v>
      </c>
      <c r="H30" s="34">
        <v>0</v>
      </c>
      <c r="I30" s="34">
        <v>0</v>
      </c>
      <c r="J30" s="21"/>
    </row>
    <row r="31" spans="1:10" ht="17.25" customHeight="1">
      <c r="A31" s="16" t="s">
        <v>109</v>
      </c>
      <c r="B31" s="35">
        <v>2.2709000000000001</v>
      </c>
      <c r="C31" s="35">
        <v>2.5844</v>
      </c>
      <c r="D31" s="35">
        <v>2.7275</v>
      </c>
      <c r="E31" s="35">
        <v>2.6789999999999998</v>
      </c>
      <c r="F31" s="35">
        <v>2.3376999999999999</v>
      </c>
      <c r="G31" s="35">
        <v>2.4076</v>
      </c>
      <c r="H31" s="35">
        <v>2.0710999999999999</v>
      </c>
      <c r="I31" s="35">
        <v>2.2637999999999998</v>
      </c>
      <c r="J31" s="21"/>
    </row>
    <row r="32" spans="1:10" ht="17.25" customHeight="1">
      <c r="A32" s="33" t="s">
        <v>110</v>
      </c>
      <c r="B32" s="34">
        <v>0</v>
      </c>
      <c r="C32" s="52">
        <v>5.7442999999999999E-3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20"/>
    </row>
    <row r="33" spans="1:10" ht="17.25" customHeight="1">
      <c r="A33" s="33" t="s">
        <v>111</v>
      </c>
      <c r="B33" s="34">
        <v>0</v>
      </c>
      <c r="C33" s="34">
        <v>0</v>
      </c>
      <c r="D33" s="34">
        <v>0</v>
      </c>
      <c r="E33" s="36">
        <v>2.367E-2</v>
      </c>
      <c r="F33" s="34">
        <v>0</v>
      </c>
      <c r="G33" s="34">
        <v>0</v>
      </c>
      <c r="H33" s="34">
        <v>0</v>
      </c>
      <c r="I33" s="34">
        <v>0</v>
      </c>
      <c r="J33" s="20"/>
    </row>
    <row r="34" spans="1:10" ht="17.25" customHeight="1">
      <c r="A34" s="12" t="s">
        <v>121</v>
      </c>
      <c r="B34" s="34">
        <v>0</v>
      </c>
      <c r="C34" s="34">
        <v>0</v>
      </c>
      <c r="D34" s="34">
        <v>0</v>
      </c>
      <c r="E34" s="36">
        <v>3.0627999999999999E-2</v>
      </c>
      <c r="F34" s="34">
        <v>0</v>
      </c>
      <c r="G34" s="34">
        <v>0</v>
      </c>
      <c r="H34" s="34">
        <v>0</v>
      </c>
      <c r="I34" s="34">
        <v>0</v>
      </c>
      <c r="J34" s="20"/>
    </row>
    <row r="35" spans="1:10" ht="17.25" customHeight="1">
      <c r="A35" s="12" t="s">
        <v>112</v>
      </c>
      <c r="B35" s="34">
        <v>0</v>
      </c>
      <c r="C35" s="34">
        <v>0</v>
      </c>
      <c r="D35" s="34">
        <v>0</v>
      </c>
      <c r="E35" s="36">
        <v>4.836E-2</v>
      </c>
      <c r="F35" s="34">
        <v>0</v>
      </c>
      <c r="G35" s="34">
        <v>0</v>
      </c>
      <c r="H35" s="34">
        <v>0</v>
      </c>
      <c r="I35" s="34">
        <v>0</v>
      </c>
      <c r="J35" s="20"/>
    </row>
    <row r="36" spans="1:10" ht="17.25" customHeight="1">
      <c r="A36" s="12" t="s">
        <v>113</v>
      </c>
      <c r="B36" s="34">
        <v>0</v>
      </c>
      <c r="C36" s="34">
        <v>0</v>
      </c>
      <c r="D36" s="34">
        <v>0</v>
      </c>
      <c r="E36" s="36">
        <v>5.6419999999999998E-2</v>
      </c>
      <c r="F36" s="34">
        <v>0</v>
      </c>
      <c r="G36" s="34">
        <v>0</v>
      </c>
      <c r="H36" s="34">
        <v>0</v>
      </c>
      <c r="I36" s="34">
        <v>0</v>
      </c>
      <c r="J36" s="20"/>
    </row>
    <row r="37" spans="1:10" ht="17.25" customHeight="1">
      <c r="A37" s="12" t="s">
        <v>114</v>
      </c>
      <c r="B37" s="34">
        <v>0</v>
      </c>
      <c r="C37" s="34">
        <v>0</v>
      </c>
      <c r="D37" s="34">
        <v>0</v>
      </c>
      <c r="E37" s="36">
        <v>7.0928000000000005E-2</v>
      </c>
      <c r="F37" s="34">
        <v>0</v>
      </c>
      <c r="G37" s="34">
        <v>0</v>
      </c>
      <c r="H37" s="34">
        <v>0</v>
      </c>
      <c r="I37" s="34">
        <v>0</v>
      </c>
      <c r="J37" s="20"/>
    </row>
    <row r="38" spans="1:10" ht="17.25" customHeight="1">
      <c r="A38" s="33" t="s">
        <v>116</v>
      </c>
      <c r="B38" s="34">
        <v>0</v>
      </c>
      <c r="C38" s="34">
        <v>0</v>
      </c>
      <c r="D38" s="34">
        <v>0</v>
      </c>
      <c r="E38" s="36">
        <v>-2.155E-2</v>
      </c>
      <c r="F38" s="34">
        <v>0</v>
      </c>
      <c r="G38" s="34">
        <v>0</v>
      </c>
      <c r="H38" s="34">
        <v>0</v>
      </c>
      <c r="I38" s="34">
        <v>0</v>
      </c>
      <c r="J38" s="20"/>
    </row>
    <row r="39" spans="1:10" ht="13.5" customHeight="1">
      <c r="A39" s="37"/>
      <c r="B39" s="20"/>
      <c r="C39" s="20"/>
      <c r="D39" s="20"/>
      <c r="E39" s="21"/>
      <c r="F39" s="20"/>
      <c r="G39" s="20"/>
      <c r="H39" s="20"/>
      <c r="I39" s="20"/>
      <c r="J39" s="20"/>
    </row>
    <row r="40" spans="1:10" ht="17.25" customHeight="1">
      <c r="A40" s="2" t="s">
        <v>100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4">
        <v>354806.93</v>
      </c>
      <c r="J40" s="24">
        <f t="shared" ref="J40:J89" si="8">SUM(B40:I40)</f>
        <v>354806.93</v>
      </c>
    </row>
    <row r="41" spans="1:10" ht="17.25" customHeight="1">
      <c r="A41" s="16" t="s">
        <v>37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4">
        <v>45021.66</v>
      </c>
      <c r="J41" s="24">
        <f t="shared" si="8"/>
        <v>45021.66</v>
      </c>
    </row>
    <row r="42" spans="1:10" ht="17.25" customHeight="1">
      <c r="A42" s="16" t="s">
        <v>38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3">
        <v>18</v>
      </c>
      <c r="J42" s="13">
        <f t="shared" si="8"/>
        <v>18</v>
      </c>
    </row>
    <row r="43" spans="1:10" ht="14.25" customHeight="1">
      <c r="A43" s="2"/>
      <c r="B43" s="20"/>
      <c r="C43" s="20"/>
      <c r="D43" s="20"/>
      <c r="E43" s="20"/>
      <c r="F43" s="20"/>
      <c r="G43" s="20"/>
      <c r="H43" s="20"/>
      <c r="I43" s="20"/>
      <c r="J43" s="21"/>
    </row>
    <row r="44" spans="1:10" ht="17.25" customHeight="1">
      <c r="A44" s="2" t="s">
        <v>39</v>
      </c>
      <c r="B44" s="24">
        <f>+B45+B48</f>
        <v>24800.6</v>
      </c>
      <c r="C44" s="24">
        <f t="shared" ref="C44:I44" si="9">+C45+C48</f>
        <v>34365.49</v>
      </c>
      <c r="D44" s="24">
        <f t="shared" si="9"/>
        <v>34811.599999999999</v>
      </c>
      <c r="E44" s="24">
        <f t="shared" si="9"/>
        <v>24860.21</v>
      </c>
      <c r="F44" s="24">
        <f t="shared" si="9"/>
        <v>21745.58</v>
      </c>
      <c r="G44" s="24">
        <f t="shared" si="9"/>
        <v>36755.54</v>
      </c>
      <c r="H44" s="24">
        <f t="shared" si="9"/>
        <v>45953.11</v>
      </c>
      <c r="I44" s="24">
        <f t="shared" si="9"/>
        <v>24389.25</v>
      </c>
      <c r="J44" s="24">
        <f t="shared" si="8"/>
        <v>247681.38</v>
      </c>
    </row>
    <row r="45" spans="1:10" ht="17.25" customHeight="1">
      <c r="A45" s="16" t="s">
        <v>40</v>
      </c>
      <c r="B45" s="24">
        <v>24800.6</v>
      </c>
      <c r="C45" s="24">
        <v>34365.49</v>
      </c>
      <c r="D45" s="24">
        <v>34811.599999999999</v>
      </c>
      <c r="E45" s="24">
        <v>24860.21</v>
      </c>
      <c r="F45" s="24">
        <v>21745.58</v>
      </c>
      <c r="G45" s="24">
        <v>33633.32</v>
      </c>
      <c r="H45" s="24">
        <v>44483.83</v>
      </c>
      <c r="I45" s="24">
        <v>24389.25</v>
      </c>
      <c r="J45" s="24">
        <f t="shared" si="8"/>
        <v>243089.88</v>
      </c>
    </row>
    <row r="46" spans="1:10" ht="17.25" customHeight="1">
      <c r="A46" s="12" t="s">
        <v>41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f t="shared" si="8"/>
        <v>0</v>
      </c>
    </row>
    <row r="47" spans="1:10" ht="17.25" customHeight="1">
      <c r="A47" s="12" t="s">
        <v>42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f t="shared" si="8"/>
        <v>0</v>
      </c>
    </row>
    <row r="48" spans="1:10" ht="17.25" customHeight="1">
      <c r="A48" s="16" t="s">
        <v>43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39">
        <f>ROUND(G50*G49,2)</f>
        <v>3122.22</v>
      </c>
      <c r="H48" s="39">
        <f>ROUND(H50*H49,2)</f>
        <v>1469.28</v>
      </c>
      <c r="I48" s="20">
        <v>0</v>
      </c>
      <c r="J48" s="24">
        <f t="shared" si="8"/>
        <v>4591.5</v>
      </c>
    </row>
    <row r="49" spans="1:10" ht="17.25" customHeight="1">
      <c r="A49" s="12" t="s">
        <v>44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57">
        <v>51</v>
      </c>
      <c r="H49" s="57">
        <v>24</v>
      </c>
      <c r="I49" s="20">
        <v>0</v>
      </c>
      <c r="J49" s="57">
        <f t="shared" si="8"/>
        <v>75</v>
      </c>
    </row>
    <row r="50" spans="1:10" ht="17.25" customHeight="1">
      <c r="A50" s="12" t="s">
        <v>45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39">
        <v>61.22</v>
      </c>
      <c r="H50" s="39">
        <v>61.22</v>
      </c>
      <c r="I50" s="20">
        <v>0</v>
      </c>
      <c r="J50" s="20">
        <v>0</v>
      </c>
    </row>
    <row r="51" spans="1:10" ht="17.25" customHeight="1">
      <c r="A51" s="2"/>
      <c r="B51" s="20"/>
      <c r="C51" s="20"/>
      <c r="D51" s="20"/>
      <c r="E51" s="20"/>
      <c r="F51" s="20"/>
      <c r="G51" s="20"/>
      <c r="H51" s="20"/>
      <c r="I51" s="20"/>
      <c r="J51" s="21"/>
    </row>
    <row r="52" spans="1:10" ht="17.25" customHeight="1">
      <c r="A52" s="22" t="s">
        <v>46</v>
      </c>
      <c r="B52" s="23">
        <f>+B53+B61</f>
        <v>36572692.090000004</v>
      </c>
      <c r="C52" s="23">
        <f t="shared" ref="C52:J52" si="10">+C53+C61</f>
        <v>50831579.510000005</v>
      </c>
      <c r="D52" s="23">
        <f t="shared" si="10"/>
        <v>50314768.799999997</v>
      </c>
      <c r="E52" s="23">
        <f t="shared" si="10"/>
        <v>37674833.380000003</v>
      </c>
      <c r="F52" s="23">
        <f t="shared" si="10"/>
        <v>32080709.84</v>
      </c>
      <c r="G52" s="23">
        <f t="shared" si="10"/>
        <v>49979595.509999998</v>
      </c>
      <c r="H52" s="23">
        <f t="shared" si="10"/>
        <v>65815453.210000001</v>
      </c>
      <c r="I52" s="23">
        <f t="shared" si="10"/>
        <v>32804446.039999999</v>
      </c>
      <c r="J52" s="23">
        <f t="shared" si="10"/>
        <v>356074078.38</v>
      </c>
    </row>
    <row r="53" spans="1:10" ht="17.25" customHeight="1">
      <c r="A53" s="16" t="s">
        <v>47</v>
      </c>
      <c r="B53" s="24">
        <f>SUM(B54:B60)</f>
        <v>36107346.440000005</v>
      </c>
      <c r="C53" s="24">
        <f t="shared" ref="C53:J53" si="11">SUM(C54:C60)</f>
        <v>50194004.370000005</v>
      </c>
      <c r="D53" s="24">
        <f t="shared" si="11"/>
        <v>49682831.32</v>
      </c>
      <c r="E53" s="24">
        <f t="shared" si="11"/>
        <v>37086896.990000002</v>
      </c>
      <c r="F53" s="24">
        <f t="shared" si="11"/>
        <v>31483246.219999999</v>
      </c>
      <c r="G53" s="24">
        <f t="shared" si="11"/>
        <v>49421261.329999998</v>
      </c>
      <c r="H53" s="24">
        <f t="shared" si="11"/>
        <v>65029449.450000003</v>
      </c>
      <c r="I53" s="24">
        <f t="shared" si="11"/>
        <v>32334052.969999999</v>
      </c>
      <c r="J53" s="24">
        <f t="shared" si="11"/>
        <v>351339089.08999997</v>
      </c>
    </row>
    <row r="54" spans="1:10" ht="17.25" customHeight="1">
      <c r="A54" s="38" t="s">
        <v>48</v>
      </c>
      <c r="B54" s="24">
        <f>ROUND(B31*B7,2)</f>
        <v>36082545.840000004</v>
      </c>
      <c r="C54" s="24">
        <f>ROUND(C31*C7,2)</f>
        <v>50048397.200000003</v>
      </c>
      <c r="D54" s="24">
        <f>ROUND(D31*D7,2)</f>
        <v>49648019.719999999</v>
      </c>
      <c r="E54" s="24">
        <f>ROUND(E31*E7,2)</f>
        <v>36758130.359999999</v>
      </c>
      <c r="F54" s="24">
        <f>ROUND(F31*F7,2)</f>
        <v>31461500.640000001</v>
      </c>
      <c r="G54" s="24">
        <f>ROUND(G31*G7,2)-0.02</f>
        <v>49384505.789999999</v>
      </c>
      <c r="H54" s="24">
        <f>ROUND(H31*H7,2)-0.01</f>
        <v>64983496.340000004</v>
      </c>
      <c r="I54" s="24">
        <f>ROUND(I31*I7,2)-0.01</f>
        <v>31954856.789999999</v>
      </c>
      <c r="J54" s="24">
        <f t="shared" si="8"/>
        <v>350321452.68000001</v>
      </c>
    </row>
    <row r="55" spans="1:10" ht="17.25" customHeight="1">
      <c r="A55" s="38" t="s">
        <v>49</v>
      </c>
      <c r="B55" s="20">
        <v>0</v>
      </c>
      <c r="C55" s="24">
        <f>ROUND(C32*C7,2)</f>
        <v>111241.68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4">
        <f t="shared" si="8"/>
        <v>111241.68</v>
      </c>
    </row>
    <row r="56" spans="1:10" ht="17.25" customHeight="1">
      <c r="A56" s="38" t="s">
        <v>50</v>
      </c>
      <c r="B56" s="20">
        <v>0</v>
      </c>
      <c r="C56" s="20">
        <v>0</v>
      </c>
      <c r="D56" s="20">
        <v>0</v>
      </c>
      <c r="E56" s="39">
        <v>599590.52</v>
      </c>
      <c r="F56" s="20">
        <v>0</v>
      </c>
      <c r="G56" s="20">
        <v>0</v>
      </c>
      <c r="H56" s="20">
        <v>0</v>
      </c>
      <c r="I56" s="20">
        <v>0</v>
      </c>
      <c r="J56" s="24">
        <f t="shared" si="8"/>
        <v>599590.52</v>
      </c>
    </row>
    <row r="57" spans="1:10" ht="17.25" customHeight="1">
      <c r="A57" s="38" t="s">
        <v>51</v>
      </c>
      <c r="B57" s="20">
        <v>0</v>
      </c>
      <c r="C57" s="20">
        <v>0</v>
      </c>
      <c r="D57" s="20">
        <v>0</v>
      </c>
      <c r="E57" s="39">
        <f>ROUND(E7*E38,2)</f>
        <v>-295684.09999999998</v>
      </c>
      <c r="F57" s="20">
        <v>0</v>
      </c>
      <c r="G57" s="20">
        <v>0</v>
      </c>
      <c r="H57" s="20">
        <v>0</v>
      </c>
      <c r="I57" s="20">
        <v>0</v>
      </c>
      <c r="J57" s="39">
        <f>SUM(B57:I57)</f>
        <v>-295684.09999999998</v>
      </c>
    </row>
    <row r="58" spans="1:10" ht="17.25" customHeight="1">
      <c r="A58" s="12" t="s">
        <v>52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4">
        <f>+I40</f>
        <v>354806.93</v>
      </c>
      <c r="J58" s="24">
        <f>SUM(B58:I58)</f>
        <v>354806.93</v>
      </c>
    </row>
    <row r="59" spans="1:10" ht="17.25" customHeight="1">
      <c r="A59" s="12" t="s">
        <v>53</v>
      </c>
      <c r="B59" s="40">
        <v>24800.6</v>
      </c>
      <c r="C59" s="40">
        <v>34365.49</v>
      </c>
      <c r="D59" s="40">
        <v>34811.599999999999</v>
      </c>
      <c r="E59" s="40">
        <v>24860.21</v>
      </c>
      <c r="F59" s="40">
        <v>21745.58</v>
      </c>
      <c r="G59" s="40">
        <v>33633.32</v>
      </c>
      <c r="H59" s="40">
        <v>44483.83</v>
      </c>
      <c r="I59" s="40">
        <v>24389.25</v>
      </c>
      <c r="J59" s="40">
        <f t="shared" si="8"/>
        <v>243089.88</v>
      </c>
    </row>
    <row r="60" spans="1:10" ht="17.25" customHeight="1">
      <c r="A60" s="12" t="s">
        <v>54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40">
        <v>3122.22</v>
      </c>
      <c r="H60" s="40">
        <v>1469.28</v>
      </c>
      <c r="I60" s="20">
        <v>0</v>
      </c>
      <c r="J60" s="40">
        <f t="shared" si="8"/>
        <v>4591.5</v>
      </c>
    </row>
    <row r="61" spans="1:10" ht="17.25" customHeight="1">
      <c r="A61" s="16" t="s">
        <v>55</v>
      </c>
      <c r="B61" s="40">
        <v>465345.65</v>
      </c>
      <c r="C61" s="40">
        <v>637575.14</v>
      </c>
      <c r="D61" s="40">
        <v>631937.48</v>
      </c>
      <c r="E61" s="40">
        <v>587936.39</v>
      </c>
      <c r="F61" s="40">
        <v>597463.62</v>
      </c>
      <c r="G61" s="40">
        <v>558334.18000000005</v>
      </c>
      <c r="H61" s="40">
        <v>786003.76</v>
      </c>
      <c r="I61" s="40">
        <v>470393.07</v>
      </c>
      <c r="J61" s="40">
        <f>SUM(B61:I61)</f>
        <v>4734989.290000001</v>
      </c>
    </row>
    <row r="62" spans="1:10" ht="17.25" customHeight="1">
      <c r="A62" s="16"/>
      <c r="B62" s="40"/>
      <c r="C62" s="40"/>
      <c r="D62" s="40"/>
      <c r="E62" s="40"/>
      <c r="F62" s="40"/>
      <c r="G62" s="40"/>
      <c r="H62" s="40"/>
      <c r="I62" s="40"/>
      <c r="J62" s="40"/>
    </row>
    <row r="63" spans="1:10" ht="17.25" customHeight="1">
      <c r="A63" s="55"/>
      <c r="B63" s="56"/>
      <c r="C63" s="56"/>
      <c r="D63" s="56"/>
      <c r="E63" s="56"/>
      <c r="F63" s="56"/>
      <c r="G63" s="56"/>
      <c r="H63" s="56"/>
      <c r="I63" s="56"/>
      <c r="J63" s="56"/>
    </row>
    <row r="64" spans="1:10" ht="17.25" customHeight="1">
      <c r="A64" s="16"/>
      <c r="B64" s="20"/>
      <c r="C64" s="20"/>
      <c r="D64" s="20"/>
      <c r="E64" s="20"/>
      <c r="F64" s="20"/>
      <c r="G64" s="20"/>
      <c r="H64" s="20"/>
      <c r="I64" s="20"/>
      <c r="J64" s="20"/>
    </row>
    <row r="65" spans="1:10" ht="18.75" customHeight="1">
      <c r="A65" s="2" t="s">
        <v>56</v>
      </c>
      <c r="B65" s="39">
        <f t="shared" ref="B65:I65" si="12">+B66+B73+B93+B94</f>
        <v>-7066299.2000000002</v>
      </c>
      <c r="C65" s="39">
        <f t="shared" si="12"/>
        <v>-6361316.9000000004</v>
      </c>
      <c r="D65" s="39">
        <f t="shared" si="12"/>
        <v>-7268259.5999999996</v>
      </c>
      <c r="E65" s="39">
        <f t="shared" si="12"/>
        <v>-5680015.2300000004</v>
      </c>
      <c r="F65" s="39">
        <f t="shared" si="12"/>
        <v>-7418793.7400000002</v>
      </c>
      <c r="G65" s="39">
        <f t="shared" si="12"/>
        <v>-8081370.169999999</v>
      </c>
      <c r="H65" s="39">
        <f t="shared" si="12"/>
        <v>-8389989.2899999991</v>
      </c>
      <c r="I65" s="39">
        <f t="shared" si="12"/>
        <v>-5141517.34</v>
      </c>
      <c r="J65" s="39">
        <f t="shared" si="8"/>
        <v>-55407561.469999999</v>
      </c>
    </row>
    <row r="66" spans="1:10" ht="18.75" customHeight="1">
      <c r="A66" s="16" t="s">
        <v>98</v>
      </c>
      <c r="B66" s="39">
        <f t="shared" ref="B66:I66" si="13">B67+B68+B69+B70+B71+B72</f>
        <v>-6820391.9000000004</v>
      </c>
      <c r="C66" s="39">
        <f t="shared" si="13"/>
        <v>-5362620.0999999996</v>
      </c>
      <c r="D66" s="39">
        <f t="shared" si="13"/>
        <v>-5322742.41</v>
      </c>
      <c r="E66" s="39">
        <f t="shared" si="13"/>
        <v>-3173997</v>
      </c>
      <c r="F66" s="39">
        <f t="shared" si="13"/>
        <v>-6347091.1699999999</v>
      </c>
      <c r="G66" s="39">
        <f t="shared" si="13"/>
        <v>-7034929.21</v>
      </c>
      <c r="H66" s="39">
        <f t="shared" si="13"/>
        <v>-6765788.4199999999</v>
      </c>
      <c r="I66" s="39">
        <f t="shared" si="13"/>
        <v>-4348255.12</v>
      </c>
      <c r="J66" s="39">
        <f t="shared" si="8"/>
        <v>-45175815.329999998</v>
      </c>
    </row>
    <row r="67" spans="1:10" ht="18.75" customHeight="1">
      <c r="A67" s="12" t="s">
        <v>99</v>
      </c>
      <c r="B67" s="39">
        <f>-ROUND(B9*$D$3,2)</f>
        <v>-3855900</v>
      </c>
      <c r="C67" s="39">
        <f t="shared" ref="C67:I67" si="14">-ROUND(C9*$D$3,2)</f>
        <v>-5172615</v>
      </c>
      <c r="D67" s="39">
        <f t="shared" si="14"/>
        <v>-4512123</v>
      </c>
      <c r="E67" s="39">
        <f t="shared" si="14"/>
        <v>-3193644</v>
      </c>
      <c r="F67" s="39">
        <f t="shared" si="14"/>
        <v>-3225651</v>
      </c>
      <c r="G67" s="39">
        <f t="shared" si="14"/>
        <v>-4122705</v>
      </c>
      <c r="H67" s="39">
        <f t="shared" si="14"/>
        <v>-4694223</v>
      </c>
      <c r="I67" s="39">
        <f t="shared" si="14"/>
        <v>-4314831</v>
      </c>
      <c r="J67" s="39">
        <f t="shared" si="8"/>
        <v>-33091692</v>
      </c>
    </row>
    <row r="68" spans="1:10" ht="18.75" customHeight="1">
      <c r="A68" s="12" t="s">
        <v>57</v>
      </c>
      <c r="B68" s="39">
        <v>9732</v>
      </c>
      <c r="C68" s="39">
        <v>38376</v>
      </c>
      <c r="D68" s="39">
        <v>23430</v>
      </c>
      <c r="E68" s="39">
        <v>19647</v>
      </c>
      <c r="F68" s="39">
        <v>11184</v>
      </c>
      <c r="G68" s="39">
        <v>20670</v>
      </c>
      <c r="H68" s="39">
        <v>27117</v>
      </c>
      <c r="I68" s="39">
        <v>11010</v>
      </c>
      <c r="J68" s="39">
        <f t="shared" si="8"/>
        <v>161166</v>
      </c>
    </row>
    <row r="69" spans="1:10" ht="18.75" customHeight="1">
      <c r="A69" s="12" t="s">
        <v>58</v>
      </c>
      <c r="B69" s="53">
        <v>-75813</v>
      </c>
      <c r="C69" s="53">
        <v>-37257</v>
      </c>
      <c r="D69" s="53">
        <v>-31722</v>
      </c>
      <c r="E69" s="20">
        <v>0</v>
      </c>
      <c r="F69" s="53">
        <v>-51666</v>
      </c>
      <c r="G69" s="53">
        <v>-31122</v>
      </c>
      <c r="H69" s="53">
        <v>-20850</v>
      </c>
      <c r="I69" s="53">
        <v>-5460</v>
      </c>
      <c r="J69" s="39">
        <f t="shared" si="8"/>
        <v>-253890</v>
      </c>
    </row>
    <row r="70" spans="1:10" ht="18.75" customHeight="1">
      <c r="A70" s="12" t="s">
        <v>59</v>
      </c>
      <c r="B70" s="53">
        <v>-54753</v>
      </c>
      <c r="C70" s="53">
        <v>-24183</v>
      </c>
      <c r="D70" s="53">
        <v>-24384</v>
      </c>
      <c r="E70" s="20">
        <v>0</v>
      </c>
      <c r="F70" s="53">
        <v>-41703</v>
      </c>
      <c r="G70" s="53">
        <v>-12345</v>
      </c>
      <c r="H70" s="53">
        <v>-8166</v>
      </c>
      <c r="I70" s="53">
        <v>-5367</v>
      </c>
      <c r="J70" s="39">
        <f t="shared" si="8"/>
        <v>-170901</v>
      </c>
    </row>
    <row r="71" spans="1:10" ht="18.75" customHeight="1">
      <c r="A71" s="12" t="s">
        <v>60</v>
      </c>
      <c r="B71" s="53">
        <v>-2842089.9</v>
      </c>
      <c r="C71" s="53">
        <v>-165653.1</v>
      </c>
      <c r="D71" s="53">
        <v>-777523.41</v>
      </c>
      <c r="E71" s="20">
        <v>0</v>
      </c>
      <c r="F71" s="53">
        <v>-3036035.17</v>
      </c>
      <c r="G71" s="53">
        <v>-2889231.21</v>
      </c>
      <c r="H71" s="53">
        <v>-2069526.42</v>
      </c>
      <c r="I71" s="53">
        <v>-33467.120000000003</v>
      </c>
      <c r="J71" s="39">
        <f>SUM(B71:I71)</f>
        <v>-11813526.329999998</v>
      </c>
    </row>
    <row r="72" spans="1:10" ht="18.75" customHeight="1">
      <c r="A72" s="12" t="s">
        <v>61</v>
      </c>
      <c r="B72" s="53">
        <v>-1568</v>
      </c>
      <c r="C72" s="20">
        <v>-1288</v>
      </c>
      <c r="D72" s="53">
        <v>-420</v>
      </c>
      <c r="E72" s="20">
        <v>0</v>
      </c>
      <c r="F72" s="53">
        <v>-3220</v>
      </c>
      <c r="G72" s="20">
        <v>-196</v>
      </c>
      <c r="H72" s="53">
        <v>-140</v>
      </c>
      <c r="I72" s="20">
        <v>-140</v>
      </c>
      <c r="J72" s="39">
        <f t="shared" si="8"/>
        <v>-6972</v>
      </c>
    </row>
    <row r="73" spans="1:10" ht="18.75" customHeight="1">
      <c r="A73" s="12" t="s">
        <v>103</v>
      </c>
      <c r="B73" s="53">
        <f t="shared" ref="B73:H73" si="15">SUM(B74:B92)</f>
        <v>-591153.55000000005</v>
      </c>
      <c r="C73" s="53">
        <f t="shared" si="15"/>
        <v>-1005457.48</v>
      </c>
      <c r="D73" s="53">
        <f t="shared" si="15"/>
        <v>-2083517.35</v>
      </c>
      <c r="E73" s="53">
        <f t="shared" si="15"/>
        <v>-2794460.73</v>
      </c>
      <c r="F73" s="53">
        <f t="shared" si="15"/>
        <v>-1119632.8999999999</v>
      </c>
      <c r="G73" s="53">
        <f t="shared" si="15"/>
        <v>-1107605.6399999999</v>
      </c>
      <c r="H73" s="53">
        <f t="shared" si="15"/>
        <v>-1747126.49</v>
      </c>
      <c r="I73" s="53">
        <f>SUM(I74:I92)</f>
        <v>-1183752.9299999997</v>
      </c>
      <c r="J73" s="39">
        <f t="shared" si="8"/>
        <v>-11632707.07</v>
      </c>
    </row>
    <row r="74" spans="1:10" ht="18.75" customHeight="1">
      <c r="A74" s="12" t="s">
        <v>62</v>
      </c>
      <c r="B74" s="20">
        <v>0</v>
      </c>
      <c r="C74" s="20">
        <v>0</v>
      </c>
      <c r="D74" s="20">
        <v>0</v>
      </c>
      <c r="E74" s="39">
        <v>-44836.78</v>
      </c>
      <c r="F74" s="39">
        <v>-47805.1</v>
      </c>
      <c r="G74" s="20">
        <v>0</v>
      </c>
      <c r="H74" s="20">
        <v>0</v>
      </c>
      <c r="I74" s="20">
        <v>0</v>
      </c>
      <c r="J74" s="39">
        <f t="shared" si="8"/>
        <v>-92641.88</v>
      </c>
    </row>
    <row r="75" spans="1:10" ht="18.75" customHeight="1">
      <c r="A75" s="12" t="s">
        <v>63</v>
      </c>
      <c r="B75" s="20">
        <v>0</v>
      </c>
      <c r="C75" s="39">
        <v>-6795.82</v>
      </c>
      <c r="D75" s="39">
        <v>-958.21</v>
      </c>
      <c r="E75" s="20">
        <v>0</v>
      </c>
      <c r="F75" s="20">
        <v>0</v>
      </c>
      <c r="G75" s="20">
        <v>0</v>
      </c>
      <c r="H75" s="39">
        <v>-958.21</v>
      </c>
      <c r="I75" s="20">
        <v>0</v>
      </c>
      <c r="J75" s="39">
        <f>SUM(B75:I75)</f>
        <v>-8712.24</v>
      </c>
    </row>
    <row r="76" spans="1:10" ht="18.75" customHeight="1">
      <c r="A76" s="12" t="s">
        <v>64</v>
      </c>
      <c r="B76" s="20">
        <v>0</v>
      </c>
      <c r="C76" s="20">
        <v>0</v>
      </c>
      <c r="D76" s="39">
        <v>-33100</v>
      </c>
      <c r="E76" s="39">
        <v>-55484.86</v>
      </c>
      <c r="F76" s="20">
        <v>0</v>
      </c>
      <c r="G76" s="39">
        <v>-11800</v>
      </c>
      <c r="H76" s="20">
        <v>0</v>
      </c>
      <c r="I76" s="20">
        <v>0</v>
      </c>
      <c r="J76" s="39">
        <f t="shared" si="8"/>
        <v>-100384.86</v>
      </c>
    </row>
    <row r="77" spans="1:10" ht="18.75" customHeight="1">
      <c r="A77" s="12" t="s">
        <v>65</v>
      </c>
      <c r="B77" s="20">
        <v>0</v>
      </c>
      <c r="C77" s="20">
        <v>0</v>
      </c>
      <c r="D77" s="20">
        <v>0</v>
      </c>
      <c r="E77" s="39">
        <v>-880000</v>
      </c>
      <c r="F77" s="20">
        <v>0</v>
      </c>
      <c r="G77" s="20">
        <v>0</v>
      </c>
      <c r="H77" s="20">
        <v>0</v>
      </c>
      <c r="I77" s="20">
        <v>0</v>
      </c>
      <c r="J77" s="54">
        <f t="shared" si="8"/>
        <v>-880000</v>
      </c>
    </row>
    <row r="78" spans="1:10" ht="18.75" customHeight="1">
      <c r="A78" s="38" t="s">
        <v>66</v>
      </c>
      <c r="B78" s="39">
        <v>-295217.77</v>
      </c>
      <c r="C78" s="39">
        <v>-428561.09</v>
      </c>
      <c r="D78" s="39">
        <v>-405135.93</v>
      </c>
      <c r="E78" s="39">
        <v>-313537.39</v>
      </c>
      <c r="F78" s="39">
        <v>-284105.78999999998</v>
      </c>
      <c r="G78" s="39">
        <v>-390420.13</v>
      </c>
      <c r="H78" s="39">
        <v>-594940.26</v>
      </c>
      <c r="I78" s="39">
        <v>-291313.21999999997</v>
      </c>
      <c r="J78" s="54">
        <f t="shared" si="8"/>
        <v>-3003231.58</v>
      </c>
    </row>
    <row r="79" spans="1:10" ht="18.75" customHeight="1">
      <c r="A79" s="12" t="s">
        <v>67</v>
      </c>
      <c r="B79" s="39">
        <v>20861.18</v>
      </c>
      <c r="C79" s="39">
        <v>29601.4</v>
      </c>
      <c r="D79" s="39">
        <v>-2422.7199999999998</v>
      </c>
      <c r="E79" s="39">
        <v>-6667.34</v>
      </c>
      <c r="F79" s="39">
        <v>-9512.34</v>
      </c>
      <c r="G79" s="39">
        <v>-13083.09</v>
      </c>
      <c r="H79" s="39">
        <v>-19934.29</v>
      </c>
      <c r="I79" s="39">
        <v>1157.2</v>
      </c>
      <c r="J79" s="54">
        <v>0</v>
      </c>
    </row>
    <row r="80" spans="1:10" ht="18.75" customHeight="1">
      <c r="A80" s="12" t="s">
        <v>68</v>
      </c>
      <c r="B80" s="39">
        <v>-299958.94</v>
      </c>
      <c r="C80" s="39">
        <v>-548073.63</v>
      </c>
      <c r="D80" s="39">
        <v>-1589676.47</v>
      </c>
      <c r="E80" s="20">
        <v>0</v>
      </c>
      <c r="F80" s="39">
        <v>-721438.9</v>
      </c>
      <c r="G80" s="39">
        <v>-611562.73</v>
      </c>
      <c r="H80" s="39">
        <v>-1032435.31</v>
      </c>
      <c r="I80" s="39">
        <v>-488192.4</v>
      </c>
      <c r="J80" s="54">
        <f t="shared" si="8"/>
        <v>-5291338.3800000008</v>
      </c>
    </row>
    <row r="81" spans="1:10" ht="18.75" customHeight="1">
      <c r="A81" s="12" t="s">
        <v>69</v>
      </c>
      <c r="B81" s="39">
        <v>-1296</v>
      </c>
      <c r="C81" s="39">
        <v>-33015</v>
      </c>
      <c r="D81" s="39">
        <v>-20814</v>
      </c>
      <c r="E81" s="39">
        <v>-12481</v>
      </c>
      <c r="F81" s="39">
        <v>-40928</v>
      </c>
      <c r="G81" s="39">
        <v>-56803</v>
      </c>
      <c r="H81" s="39">
        <v>-52348</v>
      </c>
      <c r="I81" s="39">
        <v>-162</v>
      </c>
      <c r="J81" s="54">
        <f t="shared" si="8"/>
        <v>-217847</v>
      </c>
    </row>
    <row r="82" spans="1:10" ht="18.75" customHeight="1">
      <c r="A82" s="12" t="s">
        <v>70</v>
      </c>
      <c r="B82" s="39">
        <v>-14000</v>
      </c>
      <c r="C82" s="39">
        <v>-17000</v>
      </c>
      <c r="D82" s="39">
        <v>-29000</v>
      </c>
      <c r="E82" s="39">
        <v>-9000</v>
      </c>
      <c r="F82" s="39">
        <v>-3000</v>
      </c>
      <c r="G82" s="39">
        <v>-22000</v>
      </c>
      <c r="H82" s="39">
        <v>-43000</v>
      </c>
      <c r="I82" s="39">
        <v>-4000</v>
      </c>
      <c r="J82" s="54">
        <f t="shared" si="8"/>
        <v>-141000</v>
      </c>
    </row>
    <row r="83" spans="1:10" ht="18.75" customHeight="1">
      <c r="A83" s="12" t="s">
        <v>71</v>
      </c>
      <c r="B83" s="39">
        <v>-1542.02</v>
      </c>
      <c r="C83" s="39">
        <v>-1613.34</v>
      </c>
      <c r="D83" s="39">
        <v>-2410.02</v>
      </c>
      <c r="E83" s="39">
        <v>-1000.43</v>
      </c>
      <c r="F83" s="39">
        <v>-227.61</v>
      </c>
      <c r="G83" s="39">
        <v>-1936.69</v>
      </c>
      <c r="H83" s="39">
        <v>-3510.42</v>
      </c>
      <c r="I83" s="39">
        <v>-386.57</v>
      </c>
      <c r="J83" s="54">
        <f t="shared" si="8"/>
        <v>-12627.099999999999</v>
      </c>
    </row>
    <row r="84" spans="1:10" ht="18.75" customHeight="1">
      <c r="A84" s="12" t="s">
        <v>72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73</v>
      </c>
      <c r="B85" s="20">
        <v>0</v>
      </c>
      <c r="C85" s="20">
        <v>0</v>
      </c>
      <c r="D85" s="20">
        <v>0</v>
      </c>
      <c r="E85" s="20">
        <v>0</v>
      </c>
      <c r="F85" s="39">
        <v>-12615.16</v>
      </c>
      <c r="G85" s="20">
        <v>0</v>
      </c>
      <c r="H85" s="20">
        <v>0</v>
      </c>
      <c r="I85" s="20">
        <v>0</v>
      </c>
      <c r="J85" s="54">
        <f t="shared" si="8"/>
        <v>-12615.16</v>
      </c>
    </row>
    <row r="86" spans="1:10" ht="18.75" customHeight="1">
      <c r="A86" s="12" t="s">
        <v>74</v>
      </c>
      <c r="B86" s="20">
        <v>0</v>
      </c>
      <c r="C86" s="20">
        <v>0</v>
      </c>
      <c r="D86" s="20">
        <v>0</v>
      </c>
      <c r="E86" s="39">
        <v>-810000</v>
      </c>
      <c r="F86" s="20">
        <v>0</v>
      </c>
      <c r="G86" s="20">
        <v>0</v>
      </c>
      <c r="H86" s="20">
        <v>0</v>
      </c>
      <c r="I86" s="20">
        <v>0</v>
      </c>
      <c r="J86" s="54">
        <f t="shared" si="8"/>
        <v>-810000</v>
      </c>
    </row>
    <row r="87" spans="1:10" ht="18.75" customHeight="1">
      <c r="A87" s="12" t="s">
        <v>75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2" t="s">
        <v>76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0" ht="18.75" customHeight="1">
      <c r="A89" s="12" t="s">
        <v>101</v>
      </c>
      <c r="B89" s="20">
        <v>0</v>
      </c>
      <c r="C89" s="20">
        <v>0</v>
      </c>
      <c r="D89" s="20">
        <v>0</v>
      </c>
      <c r="E89" s="39">
        <v>-645952.93000000005</v>
      </c>
      <c r="F89" s="20">
        <v>0</v>
      </c>
      <c r="G89" s="20">
        <v>0</v>
      </c>
      <c r="H89" s="20">
        <v>0</v>
      </c>
      <c r="I89" s="20">
        <v>0</v>
      </c>
      <c r="J89" s="54">
        <f t="shared" si="8"/>
        <v>-645952.93000000005</v>
      </c>
    </row>
    <row r="90" spans="1:10" ht="18.75" customHeight="1">
      <c r="A90" s="12" t="s">
        <v>104</v>
      </c>
      <c r="B90" s="20">
        <v>0</v>
      </c>
      <c r="C90" s="20">
        <v>0</v>
      </c>
      <c r="D90" s="20">
        <v>0</v>
      </c>
      <c r="E90" s="39">
        <v>-15500</v>
      </c>
      <c r="F90" s="20">
        <v>0</v>
      </c>
      <c r="G90" s="20">
        <v>0</v>
      </c>
      <c r="H90" s="20">
        <v>0</v>
      </c>
      <c r="I90" s="39">
        <v>-500</v>
      </c>
      <c r="J90" s="54">
        <f>SUM(B90:I90)</f>
        <v>-16000</v>
      </c>
    </row>
    <row r="91" spans="1:10" ht="18.75" customHeight="1">
      <c r="A91" s="12" t="s">
        <v>105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39">
        <v>9.06</v>
      </c>
      <c r="J91" s="54">
        <f>SUM(B91:I91)</f>
        <v>9.06</v>
      </c>
    </row>
    <row r="92" spans="1:10" ht="18.75" customHeight="1">
      <c r="A92" s="12" t="s">
        <v>106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39">
        <v>-400365</v>
      </c>
      <c r="J92" s="54">
        <f>SUM(B92:I92)</f>
        <v>-400365</v>
      </c>
    </row>
    <row r="93" spans="1:10" ht="18.75" customHeight="1">
      <c r="A93" s="16" t="s">
        <v>124</v>
      </c>
      <c r="B93" s="39">
        <v>357238.26</v>
      </c>
      <c r="C93" s="39">
        <v>24156.01</v>
      </c>
      <c r="D93" s="39">
        <v>152878.94</v>
      </c>
      <c r="E93" s="39">
        <v>311324.90999999997</v>
      </c>
      <c r="F93" s="39">
        <v>49523.83</v>
      </c>
      <c r="G93" s="39">
        <v>108127.61</v>
      </c>
      <c r="H93" s="39">
        <v>143672.65</v>
      </c>
      <c r="I93" s="39">
        <v>417720.38</v>
      </c>
      <c r="J93" s="54">
        <f>SUM(B93:I93)</f>
        <v>1564642.5899999999</v>
      </c>
    </row>
    <row r="94" spans="1:10" ht="18.75" customHeight="1">
      <c r="A94" s="16" t="s">
        <v>125</v>
      </c>
      <c r="B94" s="39">
        <v>-11992.01</v>
      </c>
      <c r="C94" s="39">
        <v>-17395.330000000002</v>
      </c>
      <c r="D94" s="39">
        <v>-14878.78</v>
      </c>
      <c r="E94" s="39">
        <v>-22882.41</v>
      </c>
      <c r="F94" s="39">
        <v>-1593.5</v>
      </c>
      <c r="G94" s="39">
        <v>-46962.93</v>
      </c>
      <c r="H94" s="39">
        <v>-20747.03</v>
      </c>
      <c r="I94" s="39">
        <v>-27229.67</v>
      </c>
      <c r="J94" s="54">
        <f>SUM(B94:I94)</f>
        <v>-163681.65999999997</v>
      </c>
    </row>
    <row r="95" spans="1:10" ht="18.75" customHeight="1">
      <c r="A95" s="25"/>
      <c r="B95" s="21"/>
      <c r="C95" s="21"/>
      <c r="D95" s="21"/>
      <c r="E95" s="21"/>
      <c r="F95" s="21"/>
      <c r="G95" s="21"/>
      <c r="H95" s="21"/>
      <c r="I95" s="21"/>
      <c r="J95" s="21"/>
    </row>
    <row r="96" spans="1:10" ht="18.75" customHeight="1">
      <c r="A96" s="2" t="s">
        <v>77</v>
      </c>
      <c r="B96" s="26">
        <f>+B52+B65</f>
        <v>29506392.890000004</v>
      </c>
      <c r="C96" s="26">
        <f t="shared" ref="C96:J96" si="16">+C52+C65</f>
        <v>44470262.610000007</v>
      </c>
      <c r="D96" s="26">
        <f t="shared" si="16"/>
        <v>43046509.199999996</v>
      </c>
      <c r="E96" s="26">
        <f t="shared" si="16"/>
        <v>31994818.150000002</v>
      </c>
      <c r="F96" s="26">
        <f t="shared" si="16"/>
        <v>24661916.100000001</v>
      </c>
      <c r="G96" s="26">
        <f t="shared" si="16"/>
        <v>41898225.339999996</v>
      </c>
      <c r="H96" s="26">
        <f t="shared" si="16"/>
        <v>57425463.920000002</v>
      </c>
      <c r="I96" s="26">
        <f t="shared" si="16"/>
        <v>27662928.699999999</v>
      </c>
      <c r="J96" s="26">
        <f t="shared" si="16"/>
        <v>300666516.90999997</v>
      </c>
    </row>
    <row r="97" spans="1:10" ht="18.75" customHeight="1">
      <c r="A97" s="2"/>
      <c r="B97" s="21"/>
      <c r="C97" s="21"/>
      <c r="D97" s="21"/>
      <c r="E97" s="21"/>
      <c r="F97" s="21"/>
      <c r="G97" s="21"/>
      <c r="H97" s="21"/>
      <c r="I97" s="21"/>
      <c r="J97" s="21"/>
    </row>
    <row r="98" spans="1:10" ht="18.75" customHeight="1">
      <c r="A98" s="41"/>
      <c r="B98" s="42"/>
      <c r="C98" s="42"/>
      <c r="D98" s="42"/>
      <c r="E98" s="42"/>
      <c r="F98" s="42"/>
      <c r="G98" s="42"/>
      <c r="H98" s="42"/>
      <c r="I98" s="42"/>
      <c r="J98" s="42"/>
    </row>
    <row r="99" spans="1:10" ht="18.75" customHeight="1">
      <c r="A99" s="8"/>
      <c r="B99" s="51"/>
      <c r="C99" s="51"/>
      <c r="D99" s="51"/>
      <c r="E99" s="51"/>
      <c r="F99" s="51"/>
      <c r="G99" s="51"/>
      <c r="H99" s="51"/>
      <c r="I99" s="51"/>
      <c r="J99" s="51"/>
    </row>
    <row r="100" spans="1:10" ht="18.75" customHeight="1">
      <c r="A100" s="27" t="s">
        <v>78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45">
        <f>SUM(J101:J121)</f>
        <v>300666517.0800001</v>
      </c>
    </row>
    <row r="101" spans="1:10" ht="18.75" customHeight="1">
      <c r="A101" s="28" t="s">
        <v>79</v>
      </c>
      <c r="B101" s="29">
        <v>3574107.26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ref="J101:J121" si="17">SUM(B101:I101)</f>
        <v>3574107.26</v>
      </c>
    </row>
    <row r="102" spans="1:10" ht="18.75" customHeight="1">
      <c r="A102" s="28" t="s">
        <v>80</v>
      </c>
      <c r="B102" s="29">
        <v>25932285.670000002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17"/>
        <v>25932285.670000002</v>
      </c>
    </row>
    <row r="103" spans="1:10" ht="18.75" customHeight="1">
      <c r="A103" s="28" t="s">
        <v>81</v>
      </c>
      <c r="B103" s="44">
        <v>0</v>
      </c>
      <c r="C103" s="29">
        <f>+C96</f>
        <v>44470262.610000007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17"/>
        <v>44470262.610000007</v>
      </c>
    </row>
    <row r="104" spans="1:10" ht="18.75" customHeight="1">
      <c r="A104" s="28" t="s">
        <v>82</v>
      </c>
      <c r="B104" s="44">
        <v>0</v>
      </c>
      <c r="C104" s="44">
        <v>0</v>
      </c>
      <c r="D104" s="29">
        <f>+D96</f>
        <v>43046509.199999996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17"/>
        <v>43046509.199999996</v>
      </c>
    </row>
    <row r="105" spans="1:10" ht="18.75" customHeight="1">
      <c r="A105" s="28" t="s">
        <v>83</v>
      </c>
      <c r="B105" s="44">
        <v>0</v>
      </c>
      <c r="C105" s="44">
        <v>0</v>
      </c>
      <c r="D105" s="44">
        <v>0</v>
      </c>
      <c r="E105" s="29">
        <v>10526793.58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17"/>
        <v>10526793.58</v>
      </c>
    </row>
    <row r="106" spans="1:10" ht="18.75" customHeight="1">
      <c r="A106" s="28" t="s">
        <v>107</v>
      </c>
      <c r="B106" s="44">
        <v>0</v>
      </c>
      <c r="C106" s="44">
        <v>0</v>
      </c>
      <c r="D106" s="44">
        <v>0</v>
      </c>
      <c r="E106" s="29">
        <v>6678378.9000000004</v>
      </c>
      <c r="F106" s="44">
        <v>0</v>
      </c>
      <c r="G106" s="44">
        <v>0</v>
      </c>
      <c r="H106" s="44">
        <v>0</v>
      </c>
      <c r="I106" s="44">
        <v>0</v>
      </c>
      <c r="J106" s="45">
        <f t="shared" si="17"/>
        <v>6678378.9000000004</v>
      </c>
    </row>
    <row r="107" spans="1:10" ht="18.75" customHeight="1">
      <c r="A107" s="28" t="s">
        <v>108</v>
      </c>
      <c r="B107" s="44">
        <v>0</v>
      </c>
      <c r="C107" s="44">
        <v>0</v>
      </c>
      <c r="D107" s="44">
        <v>0</v>
      </c>
      <c r="E107" s="29">
        <v>14568468.359999999</v>
      </c>
      <c r="F107" s="44">
        <v>0</v>
      </c>
      <c r="G107" s="44">
        <v>0</v>
      </c>
      <c r="H107" s="44">
        <v>0</v>
      </c>
      <c r="I107" s="44">
        <v>0</v>
      </c>
      <c r="J107" s="45">
        <f t="shared" si="17"/>
        <v>14568468.359999999</v>
      </c>
    </row>
    <row r="108" spans="1:10" ht="18.75" customHeight="1">
      <c r="A108" s="28" t="s">
        <v>84</v>
      </c>
      <c r="B108" s="44">
        <v>0</v>
      </c>
      <c r="C108" s="44">
        <v>0</v>
      </c>
      <c r="D108" s="44">
        <v>0</v>
      </c>
      <c r="E108" s="29">
        <v>221177.36</v>
      </c>
      <c r="F108" s="44">
        <v>0</v>
      </c>
      <c r="G108" s="44">
        <v>0</v>
      </c>
      <c r="H108" s="44">
        <v>0</v>
      </c>
      <c r="I108" s="44">
        <v>0</v>
      </c>
      <c r="J108" s="45">
        <f t="shared" si="17"/>
        <v>221177.36</v>
      </c>
    </row>
    <row r="109" spans="1:10" ht="18.75" customHeight="1">
      <c r="A109" s="28" t="s">
        <v>85</v>
      </c>
      <c r="B109" s="44">
        <v>0</v>
      </c>
      <c r="C109" s="44">
        <v>0</v>
      </c>
      <c r="D109" s="44">
        <v>0</v>
      </c>
      <c r="E109" s="44">
        <v>0</v>
      </c>
      <c r="F109" s="29">
        <f>+F96</f>
        <v>24661916.100000001</v>
      </c>
      <c r="G109" s="44">
        <v>0</v>
      </c>
      <c r="H109" s="44">
        <v>0</v>
      </c>
      <c r="I109" s="44">
        <v>0</v>
      </c>
      <c r="J109" s="45">
        <f t="shared" si="17"/>
        <v>24661916.100000001</v>
      </c>
    </row>
    <row r="110" spans="1:10" ht="18.75" customHeight="1">
      <c r="A110" s="28" t="s">
        <v>86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9">
        <v>5297362.49</v>
      </c>
      <c r="H110" s="44">
        <v>0</v>
      </c>
      <c r="I110" s="44">
        <v>0</v>
      </c>
      <c r="J110" s="45">
        <f t="shared" si="17"/>
        <v>5297362.49</v>
      </c>
    </row>
    <row r="111" spans="1:10" ht="18.75" customHeight="1">
      <c r="A111" s="28" t="s">
        <v>87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29">
        <v>7408071.79</v>
      </c>
      <c r="H111" s="44">
        <v>0</v>
      </c>
      <c r="I111" s="44">
        <v>0</v>
      </c>
      <c r="J111" s="45">
        <f t="shared" si="17"/>
        <v>7408071.79</v>
      </c>
    </row>
    <row r="112" spans="1:10" ht="18.75" customHeight="1">
      <c r="A112" s="28" t="s">
        <v>88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29">
        <v>10757910.02</v>
      </c>
      <c r="H112" s="44">
        <v>0</v>
      </c>
      <c r="I112" s="44">
        <v>0</v>
      </c>
      <c r="J112" s="45">
        <f t="shared" si="17"/>
        <v>10757910.02</v>
      </c>
    </row>
    <row r="113" spans="1:10" ht="18.75" customHeight="1">
      <c r="A113" s="28" t="s">
        <v>89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29">
        <v>18434881.100000001</v>
      </c>
      <c r="H113" s="44">
        <v>0</v>
      </c>
      <c r="I113" s="44">
        <v>0</v>
      </c>
      <c r="J113" s="45">
        <f t="shared" si="17"/>
        <v>18434881.100000001</v>
      </c>
    </row>
    <row r="114" spans="1:10" ht="18.75" customHeight="1">
      <c r="A114" s="28" t="s">
        <v>90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9">
        <v>17016367.609999999</v>
      </c>
      <c r="I114" s="44">
        <v>0</v>
      </c>
      <c r="J114" s="45">
        <f t="shared" si="17"/>
        <v>17016367.609999999</v>
      </c>
    </row>
    <row r="115" spans="1:10" ht="18.75" customHeight="1">
      <c r="A115" s="28" t="s">
        <v>91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9">
        <v>1377799.58</v>
      </c>
      <c r="I115" s="44">
        <v>0</v>
      </c>
      <c r="J115" s="45">
        <f t="shared" si="17"/>
        <v>1377799.58</v>
      </c>
    </row>
    <row r="116" spans="1:10" ht="18.75" customHeight="1">
      <c r="A116" s="28" t="s">
        <v>92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29">
        <v>9325277.3200000003</v>
      </c>
      <c r="I116" s="44">
        <v>0</v>
      </c>
      <c r="J116" s="45">
        <f t="shared" si="17"/>
        <v>9325277.3200000003</v>
      </c>
    </row>
    <row r="117" spans="1:10" ht="18.75" customHeight="1">
      <c r="A117" s="28" t="s">
        <v>93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29">
        <v>7939945.8600000003</v>
      </c>
      <c r="I117" s="44">
        <v>0</v>
      </c>
      <c r="J117" s="45">
        <f t="shared" si="17"/>
        <v>7939945.8600000003</v>
      </c>
    </row>
    <row r="118" spans="1:10" ht="18.75" customHeight="1">
      <c r="A118" s="28" t="s">
        <v>94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29">
        <v>21766073.57</v>
      </c>
      <c r="I118" s="44">
        <v>0</v>
      </c>
      <c r="J118" s="45">
        <f t="shared" si="17"/>
        <v>21766073.57</v>
      </c>
    </row>
    <row r="119" spans="1:10" ht="18.75" customHeight="1">
      <c r="A119" s="28" t="s">
        <v>95</v>
      </c>
      <c r="B119" s="44">
        <v>0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29">
        <v>1878516.97</v>
      </c>
      <c r="J119" s="45">
        <f t="shared" si="17"/>
        <v>1878516.97</v>
      </c>
    </row>
    <row r="120" spans="1:10" ht="18.75" customHeight="1">
      <c r="A120" s="28" t="s">
        <v>96</v>
      </c>
      <c r="B120" s="44">
        <v>0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29">
        <v>9372985.9700000007</v>
      </c>
      <c r="J120" s="45">
        <f t="shared" si="17"/>
        <v>9372985.9700000007</v>
      </c>
    </row>
    <row r="121" spans="1:10" ht="18.75" customHeight="1">
      <c r="A121" s="30" t="s">
        <v>97</v>
      </c>
      <c r="B121" s="46">
        <v>0</v>
      </c>
      <c r="C121" s="46">
        <v>0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7">
        <v>16411425.76</v>
      </c>
      <c r="J121" s="48">
        <f t="shared" si="17"/>
        <v>16411425.76</v>
      </c>
    </row>
    <row r="122" spans="1:10" ht="18.75" customHeight="1">
      <c r="A122" s="43" t="s">
        <v>126</v>
      </c>
      <c r="B122" s="49"/>
      <c r="C122" s="49"/>
      <c r="D122" s="49"/>
      <c r="E122" s="49"/>
      <c r="F122" s="49"/>
      <c r="G122" s="49"/>
      <c r="H122" s="49"/>
      <c r="I122" s="49"/>
      <c r="J122" s="50"/>
    </row>
    <row r="123" spans="1:10" ht="18.75" customHeight="1">
      <c r="A123" s="43" t="s">
        <v>128</v>
      </c>
    </row>
    <row r="124" spans="1:10" ht="18.75" customHeight="1">
      <c r="A124" s="43" t="s">
        <v>127</v>
      </c>
    </row>
    <row r="125" spans="1:10" ht="18.75" customHeight="1">
      <c r="A125" s="43" t="s">
        <v>129</v>
      </c>
    </row>
    <row r="126" spans="1:10" ht="18.75" customHeight="1">
      <c r="A126" s="43" t="s">
        <v>130</v>
      </c>
    </row>
    <row r="127" spans="1:10" ht="18.75" customHeight="1">
      <c r="A127" s="43" t="s">
        <v>131</v>
      </c>
    </row>
    <row r="128" spans="1:10" ht="18.75" customHeight="1">
      <c r="A128" s="43"/>
    </row>
    <row r="129" spans="1:1" ht="18.75" customHeight="1">
      <c r="A129" s="43"/>
    </row>
    <row r="130" spans="1:1">
      <c r="A130" s="43"/>
    </row>
  </sheetData>
  <mergeCells count="5">
    <mergeCell ref="A1:J1"/>
    <mergeCell ref="A2:J2"/>
    <mergeCell ref="A4:A6"/>
    <mergeCell ref="B4:I4"/>
    <mergeCell ref="J4:J6"/>
  </mergeCells>
  <pageMargins left="0.6692913385826772" right="0.78" top="0.47" bottom="0.31496062992125984" header="0.23622047244094491" footer="0.11811023622047245"/>
  <pageSetup paperSize="8" scale="74" fitToHeight="2" orientation="landscape" r:id="rId1"/>
  <headerFooter scaleWithDoc="0" alignWithMargins="0"/>
  <rowBreaks count="1" manualBreakCount="1">
    <brk id="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2013-08-02T17:01:52Z</cp:lastPrinted>
  <dcterms:created xsi:type="dcterms:W3CDTF">2012-11-28T17:54:39Z</dcterms:created>
  <dcterms:modified xsi:type="dcterms:W3CDTF">2013-10-02T18:36:02Z</dcterms:modified>
</cp:coreProperties>
</file>