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externalReferences>
    <externalReference r:id="rId2"/>
  </externalReferences>
  <definedNames>
    <definedName name="_xlnm.Print_Area" localSheetId="0">'DETALHAMENTO CONCESSÃO'!$A$1:$J$116</definedName>
    <definedName name="_xlnm.Print_Titles" localSheetId="0">'DETALHAMENTO CONCESSÃO'!$4:$6</definedName>
  </definedNames>
  <calcPr calcId="125725" fullCalcOnLoad="1"/>
</workbook>
</file>

<file path=xl/calcChain.xml><?xml version="1.0" encoding="utf-8"?>
<calcChain xmlns="http://schemas.openxmlformats.org/spreadsheetml/2006/main">
  <c r="I64" i="8"/>
  <c r="H64"/>
  <c r="G64"/>
  <c r="F64"/>
  <c r="E64"/>
  <c r="D64"/>
  <c r="C64"/>
  <c r="B64"/>
  <c r="J83"/>
  <c r="I83"/>
  <c r="B9"/>
  <c r="C9"/>
  <c r="D9"/>
  <c r="E9"/>
  <c r="F9"/>
  <c r="G9"/>
  <c r="H9"/>
  <c r="I9"/>
  <c r="J10"/>
  <c r="J11"/>
  <c r="B12"/>
  <c r="C12"/>
  <c r="D12"/>
  <c r="E12"/>
  <c r="F12"/>
  <c r="G12"/>
  <c r="H12"/>
  <c r="I12"/>
  <c r="J12"/>
  <c r="J13"/>
  <c r="J14"/>
  <c r="J15"/>
  <c r="B16"/>
  <c r="C16"/>
  <c r="D16"/>
  <c r="E16"/>
  <c r="F16"/>
  <c r="G16"/>
  <c r="H16"/>
  <c r="I16"/>
  <c r="J16"/>
  <c r="J17"/>
  <c r="J18"/>
  <c r="J19"/>
  <c r="J20"/>
  <c r="B21"/>
  <c r="C21"/>
  <c r="D21"/>
  <c r="E21"/>
  <c r="F21"/>
  <c r="G21"/>
  <c r="H21"/>
  <c r="I21"/>
  <c r="J21"/>
  <c r="B22"/>
  <c r="C22"/>
  <c r="D22"/>
  <c r="E22"/>
  <c r="F22"/>
  <c r="G22"/>
  <c r="H22"/>
  <c r="I22"/>
  <c r="J22"/>
  <c r="J23"/>
  <c r="B25"/>
  <c r="C25"/>
  <c r="D25"/>
  <c r="E25"/>
  <c r="F25"/>
  <c r="G25"/>
  <c r="H25"/>
  <c r="I25"/>
  <c r="J31"/>
  <c r="J32"/>
  <c r="J33"/>
  <c r="J35"/>
  <c r="J36"/>
  <c r="J37"/>
  <c r="J38"/>
  <c r="J39"/>
  <c r="J40"/>
  <c r="J41"/>
  <c r="J47"/>
  <c r="I49"/>
  <c r="J49"/>
  <c r="J50"/>
  <c r="J51"/>
  <c r="J52"/>
  <c r="B58"/>
  <c r="B57" s="1"/>
  <c r="C58"/>
  <c r="C57" s="1"/>
  <c r="D58"/>
  <c r="D57" s="1"/>
  <c r="E58"/>
  <c r="E57" s="1"/>
  <c r="F58"/>
  <c r="F57" s="1"/>
  <c r="G58"/>
  <c r="G57" s="1"/>
  <c r="H58"/>
  <c r="H57" s="1"/>
  <c r="I58"/>
  <c r="I57" s="1"/>
  <c r="J58"/>
  <c r="J59"/>
  <c r="J60"/>
  <c r="J61"/>
  <c r="J62"/>
  <c r="J63"/>
  <c r="J65"/>
  <c r="J66"/>
  <c r="J67"/>
  <c r="J68"/>
  <c r="J69"/>
  <c r="J71"/>
  <c r="J81"/>
  <c r="J84"/>
  <c r="J86"/>
  <c r="B89"/>
  <c r="C89"/>
  <c r="D89"/>
  <c r="E89"/>
  <c r="F89"/>
  <c r="G89"/>
  <c r="H89"/>
  <c r="I89"/>
  <c r="J90"/>
  <c r="J96"/>
  <c r="J97"/>
  <c r="J100"/>
  <c r="J101"/>
  <c r="J102"/>
  <c r="J103"/>
  <c r="J105"/>
  <c r="J106"/>
  <c r="J107"/>
  <c r="J108"/>
  <c r="J109"/>
  <c r="J110"/>
  <c r="J111"/>
  <c r="J112"/>
  <c r="J113"/>
  <c r="J114"/>
  <c r="J115"/>
  <c r="J116"/>
  <c r="J64" l="1"/>
  <c r="J89"/>
  <c r="I56"/>
  <c r="G56"/>
  <c r="E56"/>
  <c r="C56"/>
  <c r="I8"/>
  <c r="I7" s="1"/>
  <c r="I45" s="1"/>
  <c r="I44" s="1"/>
  <c r="G8"/>
  <c r="G7" s="1"/>
  <c r="G45" s="1"/>
  <c r="G44" s="1"/>
  <c r="E8"/>
  <c r="E7" s="1"/>
  <c r="C8"/>
  <c r="C7" s="1"/>
  <c r="H56"/>
  <c r="F56"/>
  <c r="D56"/>
  <c r="H8"/>
  <c r="H7" s="1"/>
  <c r="H45" s="1"/>
  <c r="H44" s="1"/>
  <c r="F8"/>
  <c r="F7" s="1"/>
  <c r="F45" s="1"/>
  <c r="F44" s="1"/>
  <c r="D8"/>
  <c r="D7" s="1"/>
  <c r="D45" s="1"/>
  <c r="D44" s="1"/>
  <c r="B8"/>
  <c r="J57"/>
  <c r="B56"/>
  <c r="H43"/>
  <c r="H88"/>
  <c r="H87" s="1"/>
  <c r="F43"/>
  <c r="F88"/>
  <c r="F87" s="1"/>
  <c r="F104" s="1"/>
  <c r="J104" s="1"/>
  <c r="D43"/>
  <c r="D88"/>
  <c r="D87" s="1"/>
  <c r="D99" s="1"/>
  <c r="J99" s="1"/>
  <c r="J8"/>
  <c r="J7" s="1"/>
  <c r="B7"/>
  <c r="B45" s="1"/>
  <c r="I88"/>
  <c r="I87" s="1"/>
  <c r="I43"/>
  <c r="G88"/>
  <c r="G87" s="1"/>
  <c r="G43"/>
  <c r="E48"/>
  <c r="J48" s="1"/>
  <c r="E45"/>
  <c r="C45"/>
  <c r="C46"/>
  <c r="J46" s="1"/>
  <c r="J9"/>
  <c r="J56" l="1"/>
  <c r="C44"/>
  <c r="E44"/>
  <c r="C88"/>
  <c r="C87" s="1"/>
  <c r="C98" s="1"/>
  <c r="J98" s="1"/>
  <c r="J95" s="1"/>
  <c r="C43"/>
  <c r="J45"/>
  <c r="J44" s="1"/>
  <c r="B44"/>
  <c r="B43" l="1"/>
  <c r="J43" s="1"/>
  <c r="B88"/>
  <c r="E88"/>
  <c r="E87" s="1"/>
  <c r="E43"/>
  <c r="B87" l="1"/>
  <c r="J87" s="1"/>
  <c r="J88"/>
</calcChain>
</file>

<file path=xl/sharedStrings.xml><?xml version="1.0" encoding="utf-8"?>
<sst xmlns="http://schemas.openxmlformats.org/spreadsheetml/2006/main" count="123" uniqueCount="123">
  <si>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</si>
  <si>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</si>
  <si>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</si>
  <si>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</si>
  <si>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</si>
  <si>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</si>
  <si>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</si>
  <si>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</si>
  <si>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</si>
  <si>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</si>
  <si>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</si>
  <si>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Leste 4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</si>
  <si>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</si>
  <si>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</si>
  <si>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</si>
  <si>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</si>
  <si>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</si>
  <si>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</si>
  <si>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</si>
  <si>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</si>
  <si>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</si>
  <si>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</si>
  <si>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</si>
  <si>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</si>
  <si>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</si>
  <si>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</si>
  <si>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</si>
  <si>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</si>
  <si>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</si>
  <si>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</si>
  <si>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</si>
  <si>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</si>
  <si>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CONCESSIONÁRIAS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</si>
  <si>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</si>
  <si>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</si>
  <si>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</si>
  <si>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</si>
  <si>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</si>
  <si>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</si>
  <si>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</si>
  <si>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</si>
  <si>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</si>
  <si>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</si>
  <si>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</si>
  <si>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</si>
  <si>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</si>
  <si>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</si>
  <si>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</si>
  <si>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</si>
  <si>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</si>
  <si>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</si>
  <si>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</si>
  <si>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</si>
  <si>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</si>
  <si>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</si>
  <si>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</si>
  <si>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</si>
  <si>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</si>
  <si>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</si>
  <si>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</si>
  <si>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</si>
  <si>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</si>
  <si>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</si>
  <si>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</si>
  <si>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</si>
  <si>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</si>
  <si>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</si>
  <si>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</si>
  <si>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</si>
  <si>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</si>
  <si>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</si>
  <si>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</si>
  <si>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</si>
  <si>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</si>
  <si>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</si>
  <si>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</si>
  <si>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</si>
  <si>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</si>
  <si>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</si>
  <si>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</si>
  <si>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</si>
  <si>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</si>
  <si>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</si>
  <si>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</si>
  <si>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</si>
  <si>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</si>
  <si>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</si>
  <si>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8.5. Ambiental Transportes Urbanos S/A</t>
  </si>
  <si>
    <t>8.8. Expresso Cidade Tiradentes Transp. Coletivos Ltda.</t>
  </si>
  <si>
    <t>8.9. Via Sul Transportes Urbanos Ltda.</t>
  </si>
  <si>
    <t>8.10. VIP - Transportes Urbanos Ltda.</t>
  </si>
  <si>
    <t>8.11. Tupi Transportes Urbanos Piratininga Ltda.</t>
  </si>
  <si>
    <t>8.12. Mobibrasil Transp Urbano Ltda.</t>
  </si>
  <si>
    <t>8.13. Viação Cidade Dutra Ltda.</t>
  </si>
  <si>
    <t>8.14. VIP - Transportes Urbanos Ltda.</t>
  </si>
  <si>
    <t>8.15. Viação Campo Belo Ltda.</t>
  </si>
  <si>
    <t>8.16. Transkuba Transportes Gerais Ltda.</t>
  </si>
  <si>
    <t>8.17. Viação Gatusa Transportes Urb. Ltda.</t>
  </si>
  <si>
    <t>8.18. Consórcio Sete</t>
  </si>
  <si>
    <t>8.19. OAK Tree Transp. Urbanos Ltda.</t>
  </si>
  <si>
    <t>8.20. Viação Gato Preto Ltda.</t>
  </si>
  <si>
    <t>8.21. Transpass Transp. de Pass. Ltda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</si>
  <si>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</si>
  <si>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</si>
  <si>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</si>
  <si>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</si>
  <si>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</si>
  <si>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</si>
  <si>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</si>
  <si>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</si>
  <si>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</si>
  <si>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</si>
  <si>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</si>
  <si>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</si>
  <si>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</si>
  <si>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>8.6. Empresa de Transportes Itaquera Brasil S.A - Garagem Tiradentes</t>
  </si>
  <si>
    <t>8.7. Empresa de Transportes Itaquera Brasil S.A - Garagem Pêssego</t>
  </si>
  <si>
    <t>OPERAÇÃO 30/08/13 - VENCIMENTO 06/09/13</t>
  </si>
  <si>
    <t xml:space="preserve">6.4. Revisão de Remuneração pelo Serviço Atende </t>
  </si>
  <si>
    <t xml:space="preserve">6.2.19. Acordo Trabalhista OAK Tree </t>
  </si>
  <si>
    <r>
      <t xml:space="preserve">6.3. Revisão de Remuneração pelo Transporte Coletivo </t>
    </r>
    <r>
      <rPr>
        <vertAlign val="superscript"/>
        <sz val="12"/>
        <color theme="1"/>
        <rFont val="Calibri"/>
        <family val="2"/>
        <scheme val="minor"/>
      </rPr>
      <t>1</t>
    </r>
  </si>
  <si>
    <t>(1) Revisão da remuneração das linhas da USP do mês de julho/13.</t>
  </si>
  <si>
    <t>Nota: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</si>
</sst>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0000_);_([$R$ -416]* \(#,##0.000000\);_([$R$ -416]* &quot;-&quot;??_);_(@_)"/>
    <numFmt numFmtId="175" formatCode="_([$R$ -416]* #,##0.00_);_([$R$ -416]* \(#,##0.00\);_([$R$ -416]* &quot;-&quot;??_);_(@_)"/>
    <numFmt numFmtId="176" formatCode="_([$R$ -416]* #,##0.0000000_);_([$R$ -416]* \(#,##0.0000000\);_([$R$ -416]* &quot;-&quot;??_);_(@_)"/>
  </numFmts>
  <fonts count="10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73" fontId="4" fillId="0" borderId="1" applyAlignment="0">
      <alignment vertical="center"/>
    </xf>
    <xf numFmtId="170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70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72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72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72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72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70" fontId="4" fillId="3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70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73" fontId="4" fillId="0" borderId="1" xfId="2" applyNumberFormat="1" applyFont="1" applyFill="1" applyBorder="1" applyAlignment="1">
      <alignment horizontal="center" vertical="center"/>
    </xf>
    <xf numFmtId="174" fontId="4" fillId="0" borderId="1" xfId="2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75" fontId="4" fillId="0" borderId="1" xfId="2" applyNumberFormat="1" applyFont="1" applyFill="1" applyBorder="1" applyAlignment="1">
      <alignment vertical="center"/>
    </xf>
    <xf numFmtId="170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43" fontId="4" fillId="0" borderId="5" xfId="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70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70" fontId="3" fillId="0" borderId="4" xfId="2" applyFont="1" applyBorder="1" applyAlignment="1">
      <alignment vertical="center"/>
    </xf>
    <xf numFmtId="170" fontId="3" fillId="0" borderId="4" xfId="2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indent="2"/>
    </xf>
    <xf numFmtId="43" fontId="4" fillId="0" borderId="3" xfId="2" applyNumberFormat="1" applyFont="1" applyFill="1" applyBorder="1" applyAlignment="1">
      <alignment vertical="center"/>
    </xf>
    <xf numFmtId="176" fontId="4" fillId="0" borderId="1" xfId="2" applyNumberFormat="1" applyFont="1" applyFill="1" applyBorder="1" applyAlignment="1">
      <alignment horizontal="center" vertical="center"/>
    </xf>
    <xf numFmtId="175" fontId="4" fillId="0" borderId="1" xfId="4" applyNumberFormat="1" applyFont="1" applyFill="1" applyBorder="1" applyAlignment="1">
      <alignment vertical="center"/>
    </xf>
    <xf numFmtId="175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TO%20CONCESS&#195;O/Cons&#243;rcios/8/Acordo%20Trabalhista%20OAK%20Tre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>
        <row r="7">
          <cell r="C7">
            <v>400365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showGridLines="0" tabSelected="1" zoomScaleNormal="100" zoomScaleSheetLayoutView="70" workbookViewId="0">
      <selection sqref="A1:J1"/>
    </sheetView>
  </sheetViews>
  <sheetFormatPr defaultRowHeight="14.25"/>
  <cols>
    <col min="1" max="1" width="90" style="1" customWidth="1"/>
    <col min="2" max="9" width="16.25" style="1" customWidth="1"/>
    <col min="10" max="10" width="18.75" style="1" customWidth="1"/>
    <col min="11" max="16384" width="9" style="1"/>
  </cols>
  <sheetData>
    <row r="1" spans="1:10" ht="21">
      <c r="A1" s="58" t="s">
        <v>106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21">
      <c r="A2" s="59" t="s">
        <v>117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5.75">
      <c r="A3" s="4"/>
      <c r="B3" s="5"/>
      <c r="C3" s="4" t="s">
        <v>16</v>
      </c>
      <c r="D3" s="6">
        <v>3</v>
      </c>
      <c r="E3" s="7"/>
      <c r="F3" s="7"/>
      <c r="G3" s="7"/>
      <c r="H3" s="7"/>
      <c r="I3" s="7"/>
      <c r="J3" s="4"/>
    </row>
    <row r="4" spans="1:10" ht="15.75">
      <c r="A4" s="60" t="s">
        <v>17</v>
      </c>
      <c r="B4" s="61" t="s">
        <v>32</v>
      </c>
      <c r="C4" s="62"/>
      <c r="D4" s="62"/>
      <c r="E4" s="62"/>
      <c r="F4" s="62"/>
      <c r="G4" s="62"/>
      <c r="H4" s="62"/>
      <c r="I4" s="63"/>
      <c r="J4" s="64" t="s">
        <v>18</v>
      </c>
    </row>
    <row r="5" spans="1:10" ht="38.25">
      <c r="A5" s="60"/>
      <c r="B5" s="30" t="s">
        <v>8</v>
      </c>
      <c r="C5" s="30" t="s">
        <v>9</v>
      </c>
      <c r="D5" s="30" t="s">
        <v>10</v>
      </c>
      <c r="E5" s="30" t="s">
        <v>11</v>
      </c>
      <c r="F5" s="30" t="s">
        <v>12</v>
      </c>
      <c r="G5" s="30" t="s">
        <v>13</v>
      </c>
      <c r="H5" s="30" t="s">
        <v>14</v>
      </c>
      <c r="I5" s="30" t="s">
        <v>15</v>
      </c>
      <c r="J5" s="60"/>
    </row>
    <row r="6" spans="1:10" ht="18.75" customHeight="1">
      <c r="A6" s="60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0"/>
    </row>
    <row r="7" spans="1:10" ht="17.25" customHeight="1">
      <c r="A7" s="8" t="s">
        <v>33</v>
      </c>
      <c r="B7" s="9">
        <f t="shared" ref="B7:J7" si="0">+B8+B16+B20+B23</f>
        <v>604455</v>
      </c>
      <c r="C7" s="9">
        <f t="shared" si="0"/>
        <v>738500</v>
      </c>
      <c r="D7" s="9">
        <f t="shared" si="0"/>
        <v>673557</v>
      </c>
      <c r="E7" s="9">
        <f t="shared" si="0"/>
        <v>520328</v>
      </c>
      <c r="F7" s="9">
        <f t="shared" si="0"/>
        <v>514588</v>
      </c>
      <c r="G7" s="9">
        <f t="shared" si="0"/>
        <v>773098</v>
      </c>
      <c r="H7" s="9">
        <f t="shared" si="0"/>
        <v>1196132</v>
      </c>
      <c r="I7" s="9">
        <f t="shared" si="0"/>
        <v>532367</v>
      </c>
      <c r="J7" s="9">
        <f t="shared" si="0"/>
        <v>5553025</v>
      </c>
    </row>
    <row r="8" spans="1:10" ht="17.25" customHeight="1">
      <c r="A8" s="10" t="s">
        <v>34</v>
      </c>
      <c r="B8" s="11">
        <f>B9+B12</f>
        <v>360347</v>
      </c>
      <c r="C8" s="11">
        <f t="shared" ref="C8:I8" si="1">C9+C12</f>
        <v>451380</v>
      </c>
      <c r="D8" s="11">
        <f t="shared" si="1"/>
        <v>396154</v>
      </c>
      <c r="E8" s="11">
        <f t="shared" si="1"/>
        <v>294114</v>
      </c>
      <c r="F8" s="11">
        <f t="shared" si="1"/>
        <v>306335</v>
      </c>
      <c r="G8" s="11">
        <f t="shared" si="1"/>
        <v>433256</v>
      </c>
      <c r="H8" s="11">
        <f t="shared" si="1"/>
        <v>646693</v>
      </c>
      <c r="I8" s="11">
        <f t="shared" si="1"/>
        <v>327770</v>
      </c>
      <c r="J8" s="11">
        <f t="shared" ref="J8:J23" si="2">SUM(B8:I8)</f>
        <v>3216049</v>
      </c>
    </row>
    <row r="9" spans="1:10" ht="17.25" customHeight="1">
      <c r="A9" s="15" t="s">
        <v>19</v>
      </c>
      <c r="B9" s="13">
        <f>+B10+B11</f>
        <v>49800</v>
      </c>
      <c r="C9" s="13">
        <f t="shared" ref="C9:I9" si="3">+C10+C11</f>
        <v>66919</v>
      </c>
      <c r="D9" s="13">
        <f t="shared" si="3"/>
        <v>55621</v>
      </c>
      <c r="E9" s="13">
        <f t="shared" si="3"/>
        <v>40387</v>
      </c>
      <c r="F9" s="13">
        <f t="shared" si="3"/>
        <v>41583</v>
      </c>
      <c r="G9" s="13">
        <f t="shared" si="3"/>
        <v>53497</v>
      </c>
      <c r="H9" s="13">
        <f t="shared" si="3"/>
        <v>61417</v>
      </c>
      <c r="I9" s="13">
        <f t="shared" si="3"/>
        <v>54736</v>
      </c>
      <c r="J9" s="11">
        <f t="shared" si="2"/>
        <v>423960</v>
      </c>
    </row>
    <row r="10" spans="1:10" ht="17.25" customHeight="1">
      <c r="A10" s="31" t="s">
        <v>20</v>
      </c>
      <c r="B10" s="13">
        <v>49800</v>
      </c>
      <c r="C10" s="13">
        <v>66919</v>
      </c>
      <c r="D10" s="13">
        <v>55621</v>
      </c>
      <c r="E10" s="13">
        <v>40387</v>
      </c>
      <c r="F10" s="13">
        <v>41583</v>
      </c>
      <c r="G10" s="13">
        <v>53497</v>
      </c>
      <c r="H10" s="13">
        <v>61417</v>
      </c>
      <c r="I10" s="13">
        <v>54736</v>
      </c>
      <c r="J10" s="11">
        <f>SUM(B10:I10)</f>
        <v>423960</v>
      </c>
    </row>
    <row r="11" spans="1:10" ht="17.25" customHeight="1">
      <c r="A11" s="31" t="s">
        <v>21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1">
        <f>SUM(B11:I11)</f>
        <v>0</v>
      </c>
    </row>
    <row r="12" spans="1:10" ht="17.25" customHeight="1">
      <c r="A12" s="15" t="s">
        <v>35</v>
      </c>
      <c r="B12" s="17">
        <f t="shared" ref="B12:I12" si="4">SUM(B13:B15)</f>
        <v>310547</v>
      </c>
      <c r="C12" s="17">
        <f t="shared" si="4"/>
        <v>384461</v>
      </c>
      <c r="D12" s="17">
        <f t="shared" si="4"/>
        <v>340533</v>
      </c>
      <c r="E12" s="17">
        <f t="shared" si="4"/>
        <v>253727</v>
      </c>
      <c r="F12" s="17">
        <f t="shared" si="4"/>
        <v>264752</v>
      </c>
      <c r="G12" s="17">
        <f t="shared" si="4"/>
        <v>379759</v>
      </c>
      <c r="H12" s="17">
        <f t="shared" si="4"/>
        <v>585276</v>
      </c>
      <c r="I12" s="17">
        <f t="shared" si="4"/>
        <v>273034</v>
      </c>
      <c r="J12" s="11">
        <f t="shared" si="2"/>
        <v>2792089</v>
      </c>
    </row>
    <row r="13" spans="1:10" ht="17.25" customHeight="1">
      <c r="A13" s="14" t="s">
        <v>22</v>
      </c>
      <c r="B13" s="13">
        <v>137907</v>
      </c>
      <c r="C13" s="13">
        <v>184254</v>
      </c>
      <c r="D13" s="13">
        <v>169862</v>
      </c>
      <c r="E13" s="13">
        <v>128644</v>
      </c>
      <c r="F13" s="13">
        <v>127187</v>
      </c>
      <c r="G13" s="13">
        <v>183198</v>
      </c>
      <c r="H13" s="13">
        <v>274779</v>
      </c>
      <c r="I13" s="13">
        <v>121032</v>
      </c>
      <c r="J13" s="11">
        <f t="shared" si="2"/>
        <v>1326863</v>
      </c>
    </row>
    <row r="14" spans="1:10" ht="17.25" customHeight="1">
      <c r="A14" s="14" t="s">
        <v>23</v>
      </c>
      <c r="B14" s="13">
        <v>132785</v>
      </c>
      <c r="C14" s="13">
        <v>146773</v>
      </c>
      <c r="D14" s="13">
        <v>128750</v>
      </c>
      <c r="E14" s="13">
        <v>92531</v>
      </c>
      <c r="F14" s="13">
        <v>105512</v>
      </c>
      <c r="G14" s="13">
        <v>151418</v>
      </c>
      <c r="H14" s="13">
        <v>251554</v>
      </c>
      <c r="I14" s="13">
        <v>116441</v>
      </c>
      <c r="J14" s="11">
        <f t="shared" si="2"/>
        <v>1125764</v>
      </c>
    </row>
    <row r="15" spans="1:10" ht="17.25" customHeight="1">
      <c r="A15" s="14" t="s">
        <v>24</v>
      </c>
      <c r="B15" s="13">
        <v>39855</v>
      </c>
      <c r="C15" s="13">
        <v>53434</v>
      </c>
      <c r="D15" s="13">
        <v>41921</v>
      </c>
      <c r="E15" s="13">
        <v>32552</v>
      </c>
      <c r="F15" s="13">
        <v>32053</v>
      </c>
      <c r="G15" s="13">
        <v>45143</v>
      </c>
      <c r="H15" s="13">
        <v>58943</v>
      </c>
      <c r="I15" s="13">
        <v>35561</v>
      </c>
      <c r="J15" s="11">
        <f t="shared" si="2"/>
        <v>339462</v>
      </c>
    </row>
    <row r="16" spans="1:10" ht="17.25" customHeight="1">
      <c r="A16" s="16" t="s">
        <v>25</v>
      </c>
      <c r="B16" s="11">
        <f>+B17+B18+B19</f>
        <v>203733</v>
      </c>
      <c r="C16" s="11">
        <f t="shared" ref="C16:I16" si="5">+C17+C18+C19</f>
        <v>224965</v>
      </c>
      <c r="D16" s="11">
        <f t="shared" si="5"/>
        <v>208256</v>
      </c>
      <c r="E16" s="11">
        <f t="shared" si="5"/>
        <v>169466</v>
      </c>
      <c r="F16" s="11">
        <f t="shared" si="5"/>
        <v>164940</v>
      </c>
      <c r="G16" s="11">
        <f t="shared" si="5"/>
        <v>283723</v>
      </c>
      <c r="H16" s="11">
        <f t="shared" si="5"/>
        <v>488752</v>
      </c>
      <c r="I16" s="11">
        <f t="shared" si="5"/>
        <v>167216</v>
      </c>
      <c r="J16" s="11">
        <f t="shared" si="2"/>
        <v>1911051</v>
      </c>
    </row>
    <row r="17" spans="1:10" ht="17.25" customHeight="1">
      <c r="A17" s="12" t="s">
        <v>26</v>
      </c>
      <c r="B17" s="13">
        <v>105069</v>
      </c>
      <c r="C17" s="13">
        <v>129677</v>
      </c>
      <c r="D17" s="13">
        <v>121325</v>
      </c>
      <c r="E17" s="13">
        <v>98285</v>
      </c>
      <c r="F17" s="13">
        <v>93490</v>
      </c>
      <c r="G17" s="13">
        <v>158654</v>
      </c>
      <c r="H17" s="13">
        <v>260489</v>
      </c>
      <c r="I17" s="13">
        <v>92733</v>
      </c>
      <c r="J17" s="11">
        <f t="shared" si="2"/>
        <v>1059722</v>
      </c>
    </row>
    <row r="18" spans="1:10" ht="17.25" customHeight="1">
      <c r="A18" s="12" t="s">
        <v>27</v>
      </c>
      <c r="B18" s="13">
        <v>76868</v>
      </c>
      <c r="C18" s="13">
        <v>71011</v>
      </c>
      <c r="D18" s="13">
        <v>66314</v>
      </c>
      <c r="E18" s="13">
        <v>53182</v>
      </c>
      <c r="F18" s="13">
        <v>56226</v>
      </c>
      <c r="G18" s="13">
        <v>98286</v>
      </c>
      <c r="H18" s="13">
        <v>187670</v>
      </c>
      <c r="I18" s="13">
        <v>58465</v>
      </c>
      <c r="J18" s="11">
        <f t="shared" si="2"/>
        <v>668022</v>
      </c>
    </row>
    <row r="19" spans="1:10" ht="17.25" customHeight="1">
      <c r="A19" s="12" t="s">
        <v>28</v>
      </c>
      <c r="B19" s="13">
        <v>21796</v>
      </c>
      <c r="C19" s="13">
        <v>24277</v>
      </c>
      <c r="D19" s="13">
        <v>20617</v>
      </c>
      <c r="E19" s="13">
        <v>17999</v>
      </c>
      <c r="F19" s="13">
        <v>15224</v>
      </c>
      <c r="G19" s="13">
        <v>26783</v>
      </c>
      <c r="H19" s="13">
        <v>40593</v>
      </c>
      <c r="I19" s="13">
        <v>16018</v>
      </c>
      <c r="J19" s="11">
        <f t="shared" si="2"/>
        <v>183307</v>
      </c>
    </row>
    <row r="20" spans="1:10" ht="17.25" customHeight="1">
      <c r="A20" s="16" t="s">
        <v>29</v>
      </c>
      <c r="B20" s="13">
        <v>40375</v>
      </c>
      <c r="C20" s="13">
        <v>62155</v>
      </c>
      <c r="D20" s="13">
        <v>69147</v>
      </c>
      <c r="E20" s="13">
        <v>56748</v>
      </c>
      <c r="F20" s="13">
        <v>43313</v>
      </c>
      <c r="G20" s="13">
        <v>56119</v>
      </c>
      <c r="H20" s="13">
        <v>60687</v>
      </c>
      <c r="I20" s="13">
        <v>29064</v>
      </c>
      <c r="J20" s="11">
        <f t="shared" si="2"/>
        <v>417608</v>
      </c>
    </row>
    <row r="21" spans="1:10" ht="17.25" customHeight="1">
      <c r="A21" s="12" t="s">
        <v>30</v>
      </c>
      <c r="B21" s="13">
        <f>ROUND(B$20*0.57,0)</f>
        <v>23014</v>
      </c>
      <c r="C21" s="13">
        <f>ROUND(C$20*0.57,0)</f>
        <v>35428</v>
      </c>
      <c r="D21" s="13">
        <f t="shared" ref="D21:I21" si="6">ROUND(D$20*0.57,0)</f>
        <v>39414</v>
      </c>
      <c r="E21" s="13">
        <f t="shared" si="6"/>
        <v>32346</v>
      </c>
      <c r="F21" s="13">
        <f t="shared" si="6"/>
        <v>24688</v>
      </c>
      <c r="G21" s="13">
        <f t="shared" si="6"/>
        <v>31988</v>
      </c>
      <c r="H21" s="13">
        <f t="shared" si="6"/>
        <v>34592</v>
      </c>
      <c r="I21" s="13">
        <f t="shared" si="6"/>
        <v>16566</v>
      </c>
      <c r="J21" s="11">
        <f t="shared" si="2"/>
        <v>238036</v>
      </c>
    </row>
    <row r="22" spans="1:10" ht="17.25" customHeight="1">
      <c r="A22" s="12" t="s">
        <v>31</v>
      </c>
      <c r="B22" s="13">
        <f>ROUND(B$20*0.43,0)</f>
        <v>17361</v>
      </c>
      <c r="C22" s="13">
        <f t="shared" ref="C22:I22" si="7">ROUND(C$20*0.43,0)</f>
        <v>26727</v>
      </c>
      <c r="D22" s="13">
        <f t="shared" si="7"/>
        <v>29733</v>
      </c>
      <c r="E22" s="13">
        <f t="shared" si="7"/>
        <v>24402</v>
      </c>
      <c r="F22" s="13">
        <f t="shared" si="7"/>
        <v>18625</v>
      </c>
      <c r="G22" s="13">
        <f t="shared" si="7"/>
        <v>24131</v>
      </c>
      <c r="H22" s="13">
        <f t="shared" si="7"/>
        <v>26095</v>
      </c>
      <c r="I22" s="13">
        <f t="shared" si="7"/>
        <v>12498</v>
      </c>
      <c r="J22" s="11">
        <f t="shared" si="2"/>
        <v>179572</v>
      </c>
    </row>
    <row r="23" spans="1:10" ht="34.5" customHeight="1">
      <c r="A23" s="32" t="s">
        <v>36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11">
        <v>8317</v>
      </c>
      <c r="J23" s="11">
        <f t="shared" si="2"/>
        <v>8317</v>
      </c>
    </row>
    <row r="24" spans="1:10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9"/>
    </row>
    <row r="25" spans="1:10" ht="17.25" customHeight="1">
      <c r="A25" s="2" t="s">
        <v>37</v>
      </c>
      <c r="B25" s="34">
        <f>SUM(B26:B29)</f>
        <v>2.2709000000000001</v>
      </c>
      <c r="C25" s="34">
        <f t="shared" ref="C25:I25" si="8">SUM(C26:C29)</f>
        <v>2.5901443</v>
      </c>
      <c r="D25" s="34">
        <f t="shared" si="8"/>
        <v>2.7275</v>
      </c>
      <c r="E25" s="34">
        <f t="shared" si="8"/>
        <v>2.71387</v>
      </c>
      <c r="F25" s="34">
        <f t="shared" si="8"/>
        <v>2.3376999999999999</v>
      </c>
      <c r="G25" s="34">
        <f t="shared" si="8"/>
        <v>2.4076</v>
      </c>
      <c r="H25" s="34">
        <f t="shared" si="8"/>
        <v>2.0710999999999999</v>
      </c>
      <c r="I25" s="34">
        <f t="shared" si="8"/>
        <v>2.2637999999999998</v>
      </c>
      <c r="J25" s="21"/>
    </row>
    <row r="26" spans="1:10" ht="17.25" customHeight="1">
      <c r="A26" s="16" t="s">
        <v>38</v>
      </c>
      <c r="B26" s="34">
        <v>2.2709000000000001</v>
      </c>
      <c r="C26" s="34">
        <v>2.5844</v>
      </c>
      <c r="D26" s="34">
        <v>2.7275</v>
      </c>
      <c r="E26" s="34">
        <v>2.6789999999999998</v>
      </c>
      <c r="F26" s="34">
        <v>2.3376999999999999</v>
      </c>
      <c r="G26" s="34">
        <v>2.4076</v>
      </c>
      <c r="H26" s="34">
        <v>2.0710999999999999</v>
      </c>
      <c r="I26" s="34">
        <v>2.2637999999999998</v>
      </c>
      <c r="J26" s="21"/>
    </row>
    <row r="27" spans="1:10" ht="17.25" customHeight="1">
      <c r="A27" s="32" t="s">
        <v>39</v>
      </c>
      <c r="B27" s="33">
        <v>0</v>
      </c>
      <c r="C27" s="51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20"/>
    </row>
    <row r="28" spans="1:10" ht="17.25" customHeight="1">
      <c r="A28" s="32" t="s">
        <v>40</v>
      </c>
      <c r="B28" s="33">
        <v>0</v>
      </c>
      <c r="C28" s="33">
        <v>0</v>
      </c>
      <c r="D28" s="33">
        <v>0</v>
      </c>
      <c r="E28" s="35">
        <v>5.6419999999999998E-2</v>
      </c>
      <c r="F28" s="33">
        <v>0</v>
      </c>
      <c r="G28" s="33">
        <v>0</v>
      </c>
      <c r="H28" s="33">
        <v>0</v>
      </c>
      <c r="I28" s="33">
        <v>0</v>
      </c>
      <c r="J28" s="20"/>
    </row>
    <row r="29" spans="1:10" ht="17.25" customHeight="1">
      <c r="A29" s="32" t="s">
        <v>41</v>
      </c>
      <c r="B29" s="33">
        <v>0</v>
      </c>
      <c r="C29" s="33">
        <v>0</v>
      </c>
      <c r="D29" s="33">
        <v>0</v>
      </c>
      <c r="E29" s="35">
        <v>-2.155E-2</v>
      </c>
      <c r="F29" s="33">
        <v>0</v>
      </c>
      <c r="G29" s="33">
        <v>0</v>
      </c>
      <c r="H29" s="33">
        <v>0</v>
      </c>
      <c r="I29" s="33">
        <v>0</v>
      </c>
      <c r="J29" s="20"/>
    </row>
    <row r="30" spans="1:10" ht="13.5" customHeight="1">
      <c r="A30" s="36"/>
      <c r="B30" s="20"/>
      <c r="C30" s="20"/>
      <c r="D30" s="20"/>
      <c r="E30" s="21"/>
      <c r="F30" s="20"/>
      <c r="G30" s="20"/>
      <c r="H30" s="20"/>
      <c r="I30" s="20"/>
      <c r="J30" s="20"/>
    </row>
    <row r="31" spans="1:10" ht="17.25" customHeight="1">
      <c r="A31" s="2" t="s">
        <v>104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4">
        <v>7313.56</v>
      </c>
      <c r="J31" s="24">
        <f t="shared" ref="J31:J71" si="9">SUM(B31:I31)</f>
        <v>7313.56</v>
      </c>
    </row>
    <row r="32" spans="1:10" ht="17.25" customHeight="1">
      <c r="A32" s="16" t="s">
        <v>42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4">
        <v>45021.66</v>
      </c>
      <c r="J32" s="24">
        <f t="shared" si="9"/>
        <v>45021.66</v>
      </c>
    </row>
    <row r="33" spans="1:10" ht="17.25" customHeight="1">
      <c r="A33" s="16" t="s">
        <v>43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3">
        <v>18</v>
      </c>
      <c r="J33" s="13">
        <f t="shared" si="9"/>
        <v>18</v>
      </c>
    </row>
    <row r="34" spans="1:10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1"/>
    </row>
    <row r="35" spans="1:10" ht="17.25" customHeight="1">
      <c r="A35" s="2" t="s">
        <v>44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f t="shared" si="9"/>
        <v>0</v>
      </c>
    </row>
    <row r="36" spans="1:10" ht="17.25" customHeight="1">
      <c r="A36" s="16" t="s">
        <v>45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f t="shared" si="9"/>
        <v>0</v>
      </c>
    </row>
    <row r="37" spans="1:10" ht="17.25" customHeight="1">
      <c r="A37" s="12" t="s">
        <v>46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f t="shared" si="9"/>
        <v>0</v>
      </c>
    </row>
    <row r="38" spans="1:10" ht="17.25" customHeight="1">
      <c r="A38" s="12" t="s">
        <v>47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f t="shared" si="9"/>
        <v>0</v>
      </c>
    </row>
    <row r="39" spans="1:10" ht="17.25" customHeight="1">
      <c r="A39" s="16" t="s">
        <v>48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f t="shared" si="9"/>
        <v>0</v>
      </c>
    </row>
    <row r="40" spans="1:10" ht="17.25" customHeight="1">
      <c r="A40" s="12" t="s">
        <v>49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f t="shared" si="9"/>
        <v>0</v>
      </c>
    </row>
    <row r="41" spans="1:10" ht="17.25" customHeight="1">
      <c r="A41" s="12" t="s">
        <v>50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f t="shared" si="9"/>
        <v>0</v>
      </c>
    </row>
    <row r="42" spans="1:10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1"/>
    </row>
    <row r="43" spans="1:10" ht="17.25" customHeight="1">
      <c r="A43" s="22" t="s">
        <v>51</v>
      </c>
      <c r="B43" s="23">
        <f>+B44+B52</f>
        <v>1387668.01</v>
      </c>
      <c r="C43" s="23">
        <f t="shared" ref="C43:I43" si="10">+C44+C52</f>
        <v>1933388.5099999998</v>
      </c>
      <c r="D43" s="23">
        <f t="shared" si="10"/>
        <v>1857511.8</v>
      </c>
      <c r="E43" s="23">
        <f t="shared" si="10"/>
        <v>1431068.2399999998</v>
      </c>
      <c r="F43" s="23">
        <f t="shared" si="10"/>
        <v>1222225.3900000001</v>
      </c>
      <c r="G43" s="23">
        <f t="shared" si="10"/>
        <v>1879321.52</v>
      </c>
      <c r="H43" s="23">
        <f t="shared" si="10"/>
        <v>2502663.9500000002</v>
      </c>
      <c r="I43" s="23">
        <f t="shared" si="10"/>
        <v>1227659.94</v>
      </c>
      <c r="J43" s="23">
        <f t="shared" si="9"/>
        <v>13441507.359999998</v>
      </c>
    </row>
    <row r="44" spans="1:10" ht="17.25" customHeight="1">
      <c r="A44" s="16" t="s">
        <v>52</v>
      </c>
      <c r="B44" s="24">
        <f>SUM(B45:B51)</f>
        <v>1372656.86</v>
      </c>
      <c r="C44" s="24">
        <f t="shared" ref="C44:J44" si="11">SUM(C45:C51)</f>
        <v>1912821.5699999998</v>
      </c>
      <c r="D44" s="24">
        <f t="shared" si="11"/>
        <v>1837126.72</v>
      </c>
      <c r="E44" s="24">
        <f t="shared" si="11"/>
        <v>1412102.5499999998</v>
      </c>
      <c r="F44" s="24">
        <f t="shared" si="11"/>
        <v>1202952.3700000001</v>
      </c>
      <c r="G44" s="24">
        <f t="shared" si="11"/>
        <v>1861310.74</v>
      </c>
      <c r="H44" s="24">
        <f t="shared" si="11"/>
        <v>2477308.9900000002</v>
      </c>
      <c r="I44" s="24">
        <f t="shared" si="11"/>
        <v>1212485.97</v>
      </c>
      <c r="J44" s="24">
        <f t="shared" si="11"/>
        <v>13288765.77</v>
      </c>
    </row>
    <row r="45" spans="1:10" ht="17.25" customHeight="1">
      <c r="A45" s="37" t="s">
        <v>53</v>
      </c>
      <c r="B45" s="24">
        <f t="shared" ref="B45:I45" si="12">ROUND(B26*B7,2)</f>
        <v>1372656.86</v>
      </c>
      <c r="C45" s="24">
        <f t="shared" si="12"/>
        <v>1908579.4</v>
      </c>
      <c r="D45" s="24">
        <f t="shared" si="12"/>
        <v>1837126.72</v>
      </c>
      <c r="E45" s="24">
        <f t="shared" si="12"/>
        <v>1393958.71</v>
      </c>
      <c r="F45" s="24">
        <f t="shared" si="12"/>
        <v>1202952.3700000001</v>
      </c>
      <c r="G45" s="24">
        <f t="shared" si="12"/>
        <v>1861310.74</v>
      </c>
      <c r="H45" s="24">
        <f t="shared" si="12"/>
        <v>2477308.9900000002</v>
      </c>
      <c r="I45" s="24">
        <f t="shared" si="12"/>
        <v>1205172.4099999999</v>
      </c>
      <c r="J45" s="24">
        <f t="shared" si="9"/>
        <v>13259066.199999999</v>
      </c>
    </row>
    <row r="46" spans="1:10" ht="17.25" customHeight="1">
      <c r="A46" s="37" t="s">
        <v>54</v>
      </c>
      <c r="B46" s="20">
        <v>0</v>
      </c>
      <c r="C46" s="24">
        <f>ROUND(C27*C7,2)</f>
        <v>4242.17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4">
        <f t="shared" si="9"/>
        <v>4242.17</v>
      </c>
    </row>
    <row r="47" spans="1:10" ht="17.25" customHeight="1">
      <c r="A47" s="37" t="s">
        <v>55</v>
      </c>
      <c r="B47" s="20">
        <v>0</v>
      </c>
      <c r="C47" s="20">
        <v>0</v>
      </c>
      <c r="D47" s="20">
        <v>0</v>
      </c>
      <c r="E47" s="38">
        <v>29356.91</v>
      </c>
      <c r="F47" s="20">
        <v>0</v>
      </c>
      <c r="G47" s="20">
        <v>0</v>
      </c>
      <c r="H47" s="20">
        <v>0</v>
      </c>
      <c r="I47" s="20">
        <v>0</v>
      </c>
      <c r="J47" s="24">
        <f t="shared" si="9"/>
        <v>29356.91</v>
      </c>
    </row>
    <row r="48" spans="1:10" ht="17.25" customHeight="1">
      <c r="A48" s="37" t="s">
        <v>56</v>
      </c>
      <c r="B48" s="20">
        <v>0</v>
      </c>
      <c r="C48" s="20">
        <v>0</v>
      </c>
      <c r="D48" s="20">
        <v>0</v>
      </c>
      <c r="E48" s="38">
        <f>ROUND(E7*E29,2)</f>
        <v>-11213.07</v>
      </c>
      <c r="F48" s="20">
        <v>0</v>
      </c>
      <c r="G48" s="20">
        <v>0</v>
      </c>
      <c r="H48" s="20">
        <v>0</v>
      </c>
      <c r="I48" s="20">
        <v>0</v>
      </c>
      <c r="J48" s="38">
        <f>SUM(B48:I48)</f>
        <v>-11213.07</v>
      </c>
    </row>
    <row r="49" spans="1:10" ht="17.25" customHeight="1">
      <c r="A49" s="12" t="s">
        <v>57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4">
        <f>+I31</f>
        <v>7313.56</v>
      </c>
      <c r="J49" s="24">
        <f>SUM(B49:I49)</f>
        <v>7313.56</v>
      </c>
    </row>
    <row r="50" spans="1:10" ht="17.25" customHeight="1">
      <c r="A50" s="12" t="s">
        <v>58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f t="shared" si="9"/>
        <v>0</v>
      </c>
    </row>
    <row r="51" spans="1:10" ht="17.25" customHeight="1">
      <c r="A51" s="12" t="s">
        <v>59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f t="shared" si="9"/>
        <v>0</v>
      </c>
    </row>
    <row r="52" spans="1:10" ht="17.25" customHeight="1">
      <c r="A52" s="16" t="s">
        <v>60</v>
      </c>
      <c r="B52" s="39">
        <v>15011.15</v>
      </c>
      <c r="C52" s="39">
        <v>20566.939999999999</v>
      </c>
      <c r="D52" s="39">
        <v>20385.080000000002</v>
      </c>
      <c r="E52" s="39">
        <v>18965.689999999999</v>
      </c>
      <c r="F52" s="39">
        <v>19273.02</v>
      </c>
      <c r="G52" s="39">
        <v>18010.78</v>
      </c>
      <c r="H52" s="39">
        <v>25354.959999999999</v>
      </c>
      <c r="I52" s="39">
        <v>15173.97</v>
      </c>
      <c r="J52" s="39">
        <f>SUM(B52:I52)</f>
        <v>152741.59</v>
      </c>
    </row>
    <row r="53" spans="1:10" ht="17.25" customHeight="1">
      <c r="A53" s="16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7.25" customHeight="1">
      <c r="A54" s="54"/>
      <c r="B54" s="55"/>
      <c r="C54" s="55"/>
      <c r="D54" s="55"/>
      <c r="E54" s="55"/>
      <c r="F54" s="55"/>
      <c r="G54" s="55"/>
      <c r="H54" s="55"/>
      <c r="I54" s="55"/>
      <c r="J54" s="55"/>
    </row>
    <row r="55" spans="1:10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8.75" customHeight="1">
      <c r="A56" s="2" t="s">
        <v>61</v>
      </c>
      <c r="B56" s="38">
        <f>+B57+B64+B84+B85</f>
        <v>-274205.57</v>
      </c>
      <c r="C56" s="38">
        <f>+C57+C64+C84+C85</f>
        <v>-220453.50999999998</v>
      </c>
      <c r="D56" s="38">
        <f>+D57+D64+D84+D85</f>
        <v>-431172.79</v>
      </c>
      <c r="E56" s="38">
        <f>+E57+E64+E84+E85</f>
        <v>-185259.81</v>
      </c>
      <c r="F56" s="38">
        <f>+F57+F64+F84+F85</f>
        <v>-354263.38</v>
      </c>
      <c r="G56" s="38">
        <f>+G57+G64+G84+G85</f>
        <v>-323887.14</v>
      </c>
      <c r="H56" s="38">
        <f>+H57+H64+H84+H85</f>
        <v>-412135.04</v>
      </c>
      <c r="I56" s="38">
        <f>+I57+I64+I84+I85</f>
        <v>-610456.93000000005</v>
      </c>
      <c r="J56" s="38">
        <f t="shared" si="9"/>
        <v>-2811834.1700000004</v>
      </c>
    </row>
    <row r="57" spans="1:10" ht="18.75" customHeight="1">
      <c r="A57" s="16" t="s">
        <v>102</v>
      </c>
      <c r="B57" s="38">
        <f t="shared" ref="B57:I57" si="13">B58+B59+B60+B61+B62+B63</f>
        <v>-260065.75</v>
      </c>
      <c r="C57" s="38">
        <f t="shared" si="13"/>
        <v>-210630.61</v>
      </c>
      <c r="D57" s="38">
        <f t="shared" si="13"/>
        <v>-196659.55</v>
      </c>
      <c r="E57" s="38">
        <f t="shared" si="13"/>
        <v>-121161</v>
      </c>
      <c r="F57" s="38">
        <f t="shared" si="13"/>
        <v>-241909.88</v>
      </c>
      <c r="G57" s="38">
        <f t="shared" si="13"/>
        <v>-261902.6</v>
      </c>
      <c r="H57" s="38">
        <f t="shared" si="13"/>
        <v>-260575.18</v>
      </c>
      <c r="I57" s="38">
        <f t="shared" si="13"/>
        <v>-165751.6</v>
      </c>
      <c r="J57" s="38">
        <f t="shared" si="9"/>
        <v>-1718656.17</v>
      </c>
    </row>
    <row r="58" spans="1:10" ht="18.75" customHeight="1">
      <c r="A58" s="12" t="s">
        <v>103</v>
      </c>
      <c r="B58" s="38">
        <f>-ROUND(B9*$D$3,2)</f>
        <v>-149400</v>
      </c>
      <c r="C58" s="38">
        <f t="shared" ref="C58:I58" si="14">-ROUND(C9*$D$3,2)</f>
        <v>-200757</v>
      </c>
      <c r="D58" s="38">
        <f t="shared" si="14"/>
        <v>-166863</v>
      </c>
      <c r="E58" s="38">
        <f t="shared" si="14"/>
        <v>-121161</v>
      </c>
      <c r="F58" s="38">
        <f t="shared" si="14"/>
        <v>-124749</v>
      </c>
      <c r="G58" s="38">
        <f t="shared" si="14"/>
        <v>-160491</v>
      </c>
      <c r="H58" s="38">
        <f t="shared" si="14"/>
        <v>-184251</v>
      </c>
      <c r="I58" s="38">
        <f t="shared" si="14"/>
        <v>-164208</v>
      </c>
      <c r="J58" s="38">
        <f t="shared" si="9"/>
        <v>-1271880</v>
      </c>
    </row>
    <row r="59" spans="1:10" ht="18.75" customHeight="1">
      <c r="A59" s="12" t="s">
        <v>62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f>SUM(B59:I59)</f>
        <v>0</v>
      </c>
    </row>
    <row r="60" spans="1:10" ht="18.75" customHeight="1">
      <c r="A60" s="12" t="s">
        <v>63</v>
      </c>
      <c r="B60" s="52">
        <v>-2649</v>
      </c>
      <c r="C60" s="52">
        <v>-1038</v>
      </c>
      <c r="D60" s="52">
        <v>-1218</v>
      </c>
      <c r="E60" s="20">
        <v>0</v>
      </c>
      <c r="F60" s="52">
        <v>-2232</v>
      </c>
      <c r="G60" s="52">
        <v>-1281</v>
      </c>
      <c r="H60" s="52">
        <v>-834</v>
      </c>
      <c r="I60" s="52">
        <v>-60</v>
      </c>
      <c r="J60" s="38">
        <f t="shared" si="9"/>
        <v>-9312</v>
      </c>
    </row>
    <row r="61" spans="1:10" ht="18.75" customHeight="1">
      <c r="A61" s="12" t="s">
        <v>64</v>
      </c>
      <c r="B61" s="52">
        <v>-2307</v>
      </c>
      <c r="C61" s="52">
        <v>-912</v>
      </c>
      <c r="D61" s="52">
        <v>-702</v>
      </c>
      <c r="E61" s="20">
        <v>0</v>
      </c>
      <c r="F61" s="52">
        <v>-1881</v>
      </c>
      <c r="G61" s="52">
        <v>-492</v>
      </c>
      <c r="H61" s="52">
        <v>-210</v>
      </c>
      <c r="I61" s="52">
        <v>-69</v>
      </c>
      <c r="J61" s="38">
        <f t="shared" si="9"/>
        <v>-6573</v>
      </c>
    </row>
    <row r="62" spans="1:10" ht="18.75" customHeight="1">
      <c r="A62" s="12" t="s">
        <v>65</v>
      </c>
      <c r="B62" s="52">
        <v>-105625.75</v>
      </c>
      <c r="C62" s="52">
        <v>-7923.61</v>
      </c>
      <c r="D62" s="52">
        <v>-27848.55</v>
      </c>
      <c r="E62" s="20">
        <v>0</v>
      </c>
      <c r="F62" s="52">
        <v>-112879.88</v>
      </c>
      <c r="G62" s="52">
        <v>-99610.6</v>
      </c>
      <c r="H62" s="52">
        <v>-75252.179999999993</v>
      </c>
      <c r="I62" s="52">
        <v>-1414.6</v>
      </c>
      <c r="J62" s="38">
        <f>SUM(B62:I62)</f>
        <v>-430555.17</v>
      </c>
    </row>
    <row r="63" spans="1:10" ht="18.75" customHeight="1">
      <c r="A63" s="12" t="s">
        <v>66</v>
      </c>
      <c r="B63" s="52">
        <v>-84</v>
      </c>
      <c r="C63" s="52">
        <v>0</v>
      </c>
      <c r="D63" s="20">
        <v>-28</v>
      </c>
      <c r="E63" s="20">
        <v>0</v>
      </c>
      <c r="F63" s="20">
        <v>-168</v>
      </c>
      <c r="G63" s="20">
        <v>-28</v>
      </c>
      <c r="H63" s="20">
        <v>-28</v>
      </c>
      <c r="I63" s="20">
        <v>0</v>
      </c>
      <c r="J63" s="38">
        <f t="shared" si="9"/>
        <v>-336</v>
      </c>
    </row>
    <row r="64" spans="1:10" ht="18.75" customHeight="1">
      <c r="A64" s="16" t="s">
        <v>107</v>
      </c>
      <c r="B64" s="52">
        <f>SUM(B65:B83)</f>
        <v>-14139.82</v>
      </c>
      <c r="C64" s="52">
        <f t="shared" ref="C64:I64" si="15">SUM(C65:C83)</f>
        <v>-9822.9000000000015</v>
      </c>
      <c r="D64" s="52">
        <f t="shared" si="15"/>
        <v>-234513.24</v>
      </c>
      <c r="E64" s="52">
        <f t="shared" si="15"/>
        <v>-64098.81</v>
      </c>
      <c r="F64" s="52">
        <f t="shared" si="15"/>
        <v>-112353.5</v>
      </c>
      <c r="G64" s="52">
        <f t="shared" si="15"/>
        <v>-61984.54</v>
      </c>
      <c r="H64" s="52">
        <f t="shared" si="15"/>
        <v>-151559.85999999999</v>
      </c>
      <c r="I64" s="52">
        <f t="shared" si="15"/>
        <v>-443897.16</v>
      </c>
      <c r="J64" s="38">
        <f t="shared" si="9"/>
        <v>-1092369.8299999998</v>
      </c>
    </row>
    <row r="65" spans="1:10" ht="18.75" customHeight="1">
      <c r="A65" s="12" t="s">
        <v>67</v>
      </c>
      <c r="B65" s="20">
        <v>0</v>
      </c>
      <c r="C65" s="20">
        <v>0</v>
      </c>
      <c r="D65" s="20">
        <v>0</v>
      </c>
      <c r="E65" s="38">
        <v>-889.95</v>
      </c>
      <c r="F65" s="38">
        <v>-1518.02</v>
      </c>
      <c r="G65" s="20">
        <v>0</v>
      </c>
      <c r="H65" s="20">
        <v>0</v>
      </c>
      <c r="I65" s="20">
        <v>0</v>
      </c>
      <c r="J65" s="38">
        <f t="shared" si="9"/>
        <v>-2407.9700000000003</v>
      </c>
    </row>
    <row r="66" spans="1:10" ht="18.75" customHeight="1">
      <c r="A66" s="12" t="s">
        <v>68</v>
      </c>
      <c r="B66" s="20">
        <v>0</v>
      </c>
      <c r="C66" s="38">
        <v>-219.22</v>
      </c>
      <c r="D66" s="38">
        <v>-30.91</v>
      </c>
      <c r="E66" s="20">
        <v>0</v>
      </c>
      <c r="F66" s="20">
        <v>0</v>
      </c>
      <c r="G66" s="20">
        <v>0</v>
      </c>
      <c r="H66" s="38">
        <v>-30.91</v>
      </c>
      <c r="I66" s="20">
        <v>0</v>
      </c>
      <c r="J66" s="38">
        <f>SUM(B66:I66)</f>
        <v>-281.04000000000002</v>
      </c>
    </row>
    <row r="67" spans="1:10" ht="18.75" customHeight="1">
      <c r="A67" s="12" t="s">
        <v>69</v>
      </c>
      <c r="B67" s="20">
        <v>0</v>
      </c>
      <c r="C67" s="20">
        <v>0</v>
      </c>
      <c r="D67" s="38">
        <v>-1067.75</v>
      </c>
      <c r="E67" s="38">
        <v>-1789.83</v>
      </c>
      <c r="F67" s="20">
        <v>0</v>
      </c>
      <c r="G67" s="38">
        <v>-380.65</v>
      </c>
      <c r="H67" s="20">
        <v>0</v>
      </c>
      <c r="I67" s="20">
        <v>0</v>
      </c>
      <c r="J67" s="38">
        <f t="shared" si="9"/>
        <v>-3238.23</v>
      </c>
    </row>
    <row r="68" spans="1:10" ht="18.75" customHeight="1">
      <c r="A68" s="12" t="s">
        <v>70</v>
      </c>
      <c r="B68" s="20">
        <v>0</v>
      </c>
      <c r="C68" s="20">
        <v>0</v>
      </c>
      <c r="D68" s="20">
        <v>0</v>
      </c>
      <c r="E68" s="38">
        <v>-40000</v>
      </c>
      <c r="F68" s="20">
        <v>0</v>
      </c>
      <c r="G68" s="20">
        <v>0</v>
      </c>
      <c r="H68" s="20">
        <v>0</v>
      </c>
      <c r="I68" s="20">
        <v>0</v>
      </c>
      <c r="J68" s="53">
        <f t="shared" si="9"/>
        <v>-40000</v>
      </c>
    </row>
    <row r="69" spans="1:10" ht="18.75" customHeight="1">
      <c r="A69" s="37" t="s">
        <v>71</v>
      </c>
      <c r="B69" s="38">
        <v>-13418.98</v>
      </c>
      <c r="C69" s="38">
        <v>-19480.04</v>
      </c>
      <c r="D69" s="38">
        <v>-18415.259999999998</v>
      </c>
      <c r="E69" s="38">
        <v>-14251.69</v>
      </c>
      <c r="F69" s="38">
        <v>-12913.89</v>
      </c>
      <c r="G69" s="38">
        <v>-17746.36</v>
      </c>
      <c r="H69" s="38">
        <v>-27042.720000000001</v>
      </c>
      <c r="I69" s="38">
        <v>-13241.51</v>
      </c>
      <c r="J69" s="53">
        <f t="shared" si="9"/>
        <v>-136510.45000000001</v>
      </c>
    </row>
    <row r="70" spans="1:10" ht="18.75" customHeight="1">
      <c r="A70" s="12" t="s">
        <v>72</v>
      </c>
      <c r="B70" s="38">
        <v>20861.18</v>
      </c>
      <c r="C70" s="38">
        <v>29601.4</v>
      </c>
      <c r="D70" s="38">
        <v>-2422.7199999999998</v>
      </c>
      <c r="E70" s="38">
        <v>-6667.34</v>
      </c>
      <c r="F70" s="38">
        <v>-9512.34</v>
      </c>
      <c r="G70" s="38">
        <v>-13083.09</v>
      </c>
      <c r="H70" s="38">
        <v>-19934.29</v>
      </c>
      <c r="I70" s="38">
        <v>1157.2</v>
      </c>
      <c r="J70" s="20">
        <v>0</v>
      </c>
    </row>
    <row r="71" spans="1:10" ht="18.75" customHeight="1">
      <c r="A71" s="12" t="s">
        <v>73</v>
      </c>
      <c r="B71" s="38">
        <v>-21582.02</v>
      </c>
      <c r="C71" s="38">
        <v>-19725.04</v>
      </c>
      <c r="D71" s="38">
        <v>-212576.6</v>
      </c>
      <c r="E71" s="20">
        <v>0</v>
      </c>
      <c r="F71" s="38">
        <v>-88409.25</v>
      </c>
      <c r="G71" s="38">
        <v>-30774.44</v>
      </c>
      <c r="H71" s="38">
        <v>-104551.94</v>
      </c>
      <c r="I71" s="38">
        <v>-31447.85</v>
      </c>
      <c r="J71" s="53">
        <f t="shared" si="9"/>
        <v>-509067.14</v>
      </c>
    </row>
    <row r="72" spans="1:10" ht="18.75" customHeight="1">
      <c r="A72" s="12" t="s">
        <v>74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</row>
    <row r="73" spans="1:10" ht="18.75" customHeight="1">
      <c r="A73" s="12" t="s">
        <v>75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</row>
    <row r="74" spans="1:10" ht="18.75" customHeight="1">
      <c r="A74" s="12" t="s">
        <v>76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</row>
    <row r="75" spans="1:10" ht="18.75" customHeight="1">
      <c r="A75" s="12" t="s">
        <v>77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</row>
    <row r="76" spans="1:10" ht="18.75" customHeight="1">
      <c r="A76" s="12" t="s">
        <v>78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</row>
    <row r="77" spans="1:10" ht="18.75" customHeight="1">
      <c r="A77" s="12" t="s">
        <v>79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</row>
    <row r="78" spans="1:10" ht="18.75" customHeight="1">
      <c r="A78" s="12" t="s">
        <v>80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</row>
    <row r="79" spans="1:10" ht="18.75" customHeight="1">
      <c r="A79" s="12" t="s">
        <v>81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</row>
    <row r="80" spans="1:10" ht="18.75" customHeight="1">
      <c r="A80" s="12" t="s">
        <v>105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</row>
    <row r="81" spans="1:10" ht="18.75" customHeight="1">
      <c r="A81" s="12" t="s">
        <v>108</v>
      </c>
      <c r="B81" s="20">
        <v>0</v>
      </c>
      <c r="C81" s="20">
        <v>0</v>
      </c>
      <c r="D81" s="20">
        <v>0</v>
      </c>
      <c r="E81" s="38">
        <v>-500</v>
      </c>
      <c r="F81" s="20">
        <v>0</v>
      </c>
      <c r="G81" s="20">
        <v>0</v>
      </c>
      <c r="H81" s="20">
        <v>0</v>
      </c>
      <c r="I81" s="20">
        <v>0</v>
      </c>
      <c r="J81" s="53">
        <f>SUM(B81:I81)</f>
        <v>-500</v>
      </c>
    </row>
    <row r="82" spans="1:10" ht="18.75" customHeight="1">
      <c r="A82" s="12" t="s">
        <v>109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</row>
    <row r="83" spans="1:10" ht="18.75" customHeight="1">
      <c r="A83" s="12" t="s">
        <v>119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38">
        <f>-[1]Plan1!$C$7</f>
        <v>-400365</v>
      </c>
      <c r="J83" s="53">
        <f>SUM(B83:I83)</f>
        <v>-400365</v>
      </c>
    </row>
    <row r="84" spans="1:10" ht="18.75" customHeight="1">
      <c r="A84" s="16" t="s">
        <v>120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38">
        <v>-808.17</v>
      </c>
      <c r="J84" s="53">
        <f t="shared" ref="J84:J91" si="16">SUM(B84:I84)</f>
        <v>-808.17</v>
      </c>
    </row>
    <row r="85" spans="1:10" ht="18.75" customHeight="1">
      <c r="A85" s="16" t="s">
        <v>118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</row>
    <row r="86" spans="1:10" ht="18.75" customHeight="1">
      <c r="A86" s="16"/>
      <c r="B86" s="21"/>
      <c r="C86" s="21"/>
      <c r="D86" s="21"/>
      <c r="E86" s="21"/>
      <c r="F86" s="21"/>
      <c r="G86" s="21"/>
      <c r="H86" s="21"/>
      <c r="I86" s="21"/>
      <c r="J86" s="21">
        <f t="shared" si="16"/>
        <v>0</v>
      </c>
    </row>
    <row r="87" spans="1:10" ht="18.75" customHeight="1">
      <c r="A87" s="16" t="s">
        <v>111</v>
      </c>
      <c r="B87" s="25">
        <f t="shared" ref="B87:I87" si="17">+B88+B89</f>
        <v>1113462.44</v>
      </c>
      <c r="C87" s="25">
        <f t="shared" si="17"/>
        <v>1712935</v>
      </c>
      <c r="D87" s="25">
        <f t="shared" si="17"/>
        <v>1426339.01</v>
      </c>
      <c r="E87" s="25">
        <f t="shared" si="17"/>
        <v>1245808.4299999997</v>
      </c>
      <c r="F87" s="25">
        <f t="shared" si="17"/>
        <v>867962.01000000013</v>
      </c>
      <c r="G87" s="25">
        <f t="shared" si="17"/>
        <v>1555434.38</v>
      </c>
      <c r="H87" s="25">
        <f t="shared" si="17"/>
        <v>2090528.9100000001</v>
      </c>
      <c r="I87" s="25">
        <f t="shared" si="17"/>
        <v>617203.00999999989</v>
      </c>
      <c r="J87" s="53">
        <f t="shared" si="16"/>
        <v>10629673.189999999</v>
      </c>
    </row>
    <row r="88" spans="1:10" ht="18.75" customHeight="1">
      <c r="A88" s="16" t="s">
        <v>110</v>
      </c>
      <c r="B88" s="25">
        <f>+B44+B57+B64+B84</f>
        <v>1098451.29</v>
      </c>
      <c r="C88" s="25">
        <f>+C44+C57+C64+C84</f>
        <v>1692368.06</v>
      </c>
      <c r="D88" s="25">
        <f>+D44+D57+D64+D84</f>
        <v>1405953.93</v>
      </c>
      <c r="E88" s="25">
        <f>+E44+E57+E64+E84</f>
        <v>1226842.7399999998</v>
      </c>
      <c r="F88" s="25">
        <f>+F44+F57+F64+F84</f>
        <v>848688.99000000011</v>
      </c>
      <c r="G88" s="25">
        <f>+G44+G57+G64+G84</f>
        <v>1537423.5999999999</v>
      </c>
      <c r="H88" s="25">
        <f>+H44+H57+H64+H84</f>
        <v>2065173.9500000002</v>
      </c>
      <c r="I88" s="25">
        <f>+I44+I57+I64+I84</f>
        <v>602029.03999999992</v>
      </c>
      <c r="J88" s="53">
        <f t="shared" si="16"/>
        <v>10476931.599999998</v>
      </c>
    </row>
    <row r="89" spans="1:10" ht="18.75" customHeight="1">
      <c r="A89" s="16" t="s">
        <v>114</v>
      </c>
      <c r="B89" s="25">
        <f>IF(+B52+B85+B90&lt;0,0,(B52+B85+B90))</f>
        <v>15011.15</v>
      </c>
      <c r="C89" s="25">
        <f>IF(+C52+C85+C90&lt;0,0,(C52+C85+C90))</f>
        <v>20566.939999999999</v>
      </c>
      <c r="D89" s="25">
        <f>IF(+D52+D85+D90&lt;0,0,(D52+D85+D90))</f>
        <v>20385.080000000002</v>
      </c>
      <c r="E89" s="20">
        <f>IF(+E52+E85+E90&lt;0,0,(E52+E85+E90))</f>
        <v>18965.689999999999</v>
      </c>
      <c r="F89" s="25">
        <f>IF(+F52+F85+F90&lt;0,0,(F52+F85+F90))</f>
        <v>19273.02</v>
      </c>
      <c r="G89" s="20">
        <f>IF(+G52+G85+G90&lt;0,0,(G52+G85+G90))</f>
        <v>18010.78</v>
      </c>
      <c r="H89" s="25">
        <f>IF(+H52+H85+H90&lt;0,0,(H52+H85+H90))</f>
        <v>25354.959999999999</v>
      </c>
      <c r="I89" s="20">
        <f>IF(+I52+I85+I90&lt;0,0,(I52+I85+I90))</f>
        <v>15173.97</v>
      </c>
      <c r="J89" s="53">
        <f t="shared" si="16"/>
        <v>152741.59</v>
      </c>
    </row>
    <row r="90" spans="1:10" ht="18" customHeight="1">
      <c r="A90" s="16" t="s">
        <v>112</v>
      </c>
      <c r="B90" s="20">
        <v>0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1">
        <f t="shared" si="16"/>
        <v>0</v>
      </c>
    </row>
    <row r="91" spans="1:10" ht="18.75" customHeight="1">
      <c r="A91" s="16" t="s">
        <v>113</v>
      </c>
      <c r="B91" s="20">
        <v>0</v>
      </c>
      <c r="C91" s="20">
        <v>0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</row>
    <row r="92" spans="1:10" ht="18.75" customHeight="1">
      <c r="A92" s="2"/>
      <c r="B92" s="21">
        <v>0</v>
      </c>
      <c r="C92" s="21">
        <v>0</v>
      </c>
      <c r="D92" s="21">
        <v>0</v>
      </c>
      <c r="E92" s="21">
        <v>0</v>
      </c>
      <c r="F92" s="21">
        <v>0</v>
      </c>
      <c r="G92" s="21">
        <v>0</v>
      </c>
      <c r="H92" s="21">
        <v>0</v>
      </c>
      <c r="I92" s="21">
        <v>0</v>
      </c>
      <c r="J92" s="21"/>
    </row>
    <row r="93" spans="1:10" ht="18.75" customHeight="1">
      <c r="A93" s="40"/>
      <c r="B93" s="41">
        <v>0</v>
      </c>
      <c r="C93" s="41">
        <v>0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/>
    </row>
    <row r="94" spans="1:10" ht="18.75" customHeight="1">
      <c r="A94" s="8"/>
      <c r="B94" s="50">
        <v>0</v>
      </c>
      <c r="C94" s="50">
        <v>0</v>
      </c>
      <c r="D94" s="50">
        <v>0</v>
      </c>
      <c r="E94" s="50">
        <v>0</v>
      </c>
      <c r="F94" s="50">
        <v>0</v>
      </c>
      <c r="G94" s="50">
        <v>0</v>
      </c>
      <c r="H94" s="50">
        <v>0</v>
      </c>
      <c r="I94" s="50">
        <v>0</v>
      </c>
      <c r="J94" s="50"/>
    </row>
    <row r="95" spans="1:10" ht="18.75" customHeight="1">
      <c r="A95" s="26" t="s">
        <v>82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45">
        <f>SUM(J96:J116)</f>
        <v>10629673.209999999</v>
      </c>
    </row>
    <row r="96" spans="1:10" ht="18.75" customHeight="1">
      <c r="A96" s="27" t="s">
        <v>83</v>
      </c>
      <c r="B96" s="28">
        <v>138981.13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f t="shared" ref="J96:J116" si="18">SUM(B96:I96)</f>
        <v>138981.13</v>
      </c>
    </row>
    <row r="97" spans="1:10" ht="18.75" customHeight="1">
      <c r="A97" s="27" t="s">
        <v>84</v>
      </c>
      <c r="B97" s="28">
        <v>974481.31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f t="shared" si="18"/>
        <v>974481.31</v>
      </c>
    </row>
    <row r="98" spans="1:10" ht="18.75" customHeight="1">
      <c r="A98" s="27" t="s">
        <v>85</v>
      </c>
      <c r="B98" s="44">
        <v>0</v>
      </c>
      <c r="C98" s="28">
        <f>+C87</f>
        <v>1712935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f t="shared" si="18"/>
        <v>1712935</v>
      </c>
    </row>
    <row r="99" spans="1:10" ht="18.75" customHeight="1">
      <c r="A99" s="27" t="s">
        <v>86</v>
      </c>
      <c r="B99" s="44">
        <v>0</v>
      </c>
      <c r="C99" s="44">
        <v>0</v>
      </c>
      <c r="D99" s="28">
        <f>+D87</f>
        <v>1426339.01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f t="shared" si="18"/>
        <v>1426339.01</v>
      </c>
    </row>
    <row r="100" spans="1:10" ht="18.75" customHeight="1">
      <c r="A100" s="27" t="s">
        <v>87</v>
      </c>
      <c r="B100" s="44">
        <v>0</v>
      </c>
      <c r="C100" s="44">
        <v>0</v>
      </c>
      <c r="D100" s="44">
        <v>0</v>
      </c>
      <c r="E100" s="28">
        <v>346828.44</v>
      </c>
      <c r="F100" s="44">
        <v>0</v>
      </c>
      <c r="G100" s="44">
        <v>0</v>
      </c>
      <c r="H100" s="44">
        <v>0</v>
      </c>
      <c r="I100" s="44">
        <v>0</v>
      </c>
      <c r="J100" s="45">
        <f t="shared" si="18"/>
        <v>346828.44</v>
      </c>
    </row>
    <row r="101" spans="1:10" ht="18.75" customHeight="1">
      <c r="A101" s="27" t="s">
        <v>115</v>
      </c>
      <c r="B101" s="44">
        <v>0</v>
      </c>
      <c r="C101" s="44">
        <v>0</v>
      </c>
      <c r="D101" s="44">
        <v>0</v>
      </c>
      <c r="E101" s="28">
        <v>456596.27</v>
      </c>
      <c r="F101" s="44">
        <v>0</v>
      </c>
      <c r="G101" s="44">
        <v>0</v>
      </c>
      <c r="H101" s="44">
        <v>0</v>
      </c>
      <c r="I101" s="44">
        <v>0</v>
      </c>
      <c r="J101" s="45">
        <f t="shared" si="18"/>
        <v>456596.27</v>
      </c>
    </row>
    <row r="102" spans="1:10" ht="18.75" customHeight="1">
      <c r="A102" s="27" t="s">
        <v>116</v>
      </c>
      <c r="B102" s="44">
        <v>0</v>
      </c>
      <c r="C102" s="44">
        <v>0</v>
      </c>
      <c r="D102" s="44">
        <v>0</v>
      </c>
      <c r="E102" s="28">
        <v>426189.41</v>
      </c>
      <c r="F102" s="44">
        <v>0</v>
      </c>
      <c r="G102" s="44">
        <v>0</v>
      </c>
      <c r="H102" s="44">
        <v>0</v>
      </c>
      <c r="I102" s="44">
        <v>0</v>
      </c>
      <c r="J102" s="45">
        <f t="shared" si="18"/>
        <v>426189.41</v>
      </c>
    </row>
    <row r="103" spans="1:10" ht="18.75" customHeight="1">
      <c r="A103" s="27" t="s">
        <v>88</v>
      </c>
      <c r="B103" s="44">
        <v>0</v>
      </c>
      <c r="C103" s="44">
        <v>0</v>
      </c>
      <c r="D103" s="44">
        <v>0</v>
      </c>
      <c r="E103" s="28">
        <v>16194.32</v>
      </c>
      <c r="F103" s="44">
        <v>0</v>
      </c>
      <c r="G103" s="44">
        <v>0</v>
      </c>
      <c r="H103" s="44">
        <v>0</v>
      </c>
      <c r="I103" s="44">
        <v>0</v>
      </c>
      <c r="J103" s="45">
        <f t="shared" si="18"/>
        <v>16194.32</v>
      </c>
    </row>
    <row r="104" spans="1:10" ht="18.75" customHeight="1">
      <c r="A104" s="27" t="s">
        <v>89</v>
      </c>
      <c r="B104" s="44">
        <v>0</v>
      </c>
      <c r="C104" s="44">
        <v>0</v>
      </c>
      <c r="D104" s="44">
        <v>0</v>
      </c>
      <c r="E104" s="44">
        <v>0</v>
      </c>
      <c r="F104" s="28">
        <f>+F87</f>
        <v>867962.01000000013</v>
      </c>
      <c r="G104" s="44">
        <v>0</v>
      </c>
      <c r="H104" s="44">
        <v>0</v>
      </c>
      <c r="I104" s="44">
        <v>0</v>
      </c>
      <c r="J104" s="45">
        <f t="shared" si="18"/>
        <v>867962.01000000013</v>
      </c>
    </row>
    <row r="105" spans="1:10" ht="18.75" customHeight="1">
      <c r="A105" s="27" t="s">
        <v>90</v>
      </c>
      <c r="B105" s="44">
        <v>0</v>
      </c>
      <c r="C105" s="44">
        <v>0</v>
      </c>
      <c r="D105" s="44">
        <v>0</v>
      </c>
      <c r="E105" s="44">
        <v>0</v>
      </c>
      <c r="F105" s="44">
        <v>0</v>
      </c>
      <c r="G105" s="28">
        <v>187176.39</v>
      </c>
      <c r="H105" s="44">
        <v>0</v>
      </c>
      <c r="I105" s="44">
        <v>0</v>
      </c>
      <c r="J105" s="45">
        <f t="shared" si="18"/>
        <v>187176.39</v>
      </c>
    </row>
    <row r="106" spans="1:10" ht="18.75" customHeight="1">
      <c r="A106" s="27" t="s">
        <v>91</v>
      </c>
      <c r="B106" s="44">
        <v>0</v>
      </c>
      <c r="C106" s="44">
        <v>0</v>
      </c>
      <c r="D106" s="44">
        <v>0</v>
      </c>
      <c r="E106" s="44">
        <v>0</v>
      </c>
      <c r="F106" s="44">
        <v>0</v>
      </c>
      <c r="G106" s="28">
        <v>267579.74</v>
      </c>
      <c r="H106" s="44">
        <v>0</v>
      </c>
      <c r="I106" s="44">
        <v>0</v>
      </c>
      <c r="J106" s="45">
        <f t="shared" si="18"/>
        <v>267579.74</v>
      </c>
    </row>
    <row r="107" spans="1:10" ht="18.75" customHeight="1">
      <c r="A107" s="27" t="s">
        <v>92</v>
      </c>
      <c r="B107" s="44">
        <v>0</v>
      </c>
      <c r="C107" s="44">
        <v>0</v>
      </c>
      <c r="D107" s="44">
        <v>0</v>
      </c>
      <c r="E107" s="44">
        <v>0</v>
      </c>
      <c r="F107" s="44">
        <v>0</v>
      </c>
      <c r="G107" s="28">
        <v>384786.16</v>
      </c>
      <c r="H107" s="44">
        <v>0</v>
      </c>
      <c r="I107" s="44">
        <v>0</v>
      </c>
      <c r="J107" s="45">
        <f t="shared" si="18"/>
        <v>384786.16</v>
      </c>
    </row>
    <row r="108" spans="1:10" ht="18.75" customHeight="1">
      <c r="A108" s="27" t="s">
        <v>93</v>
      </c>
      <c r="B108" s="44">
        <v>0</v>
      </c>
      <c r="C108" s="44">
        <v>0</v>
      </c>
      <c r="D108" s="44">
        <v>0</v>
      </c>
      <c r="E108" s="44">
        <v>0</v>
      </c>
      <c r="F108" s="44">
        <v>0</v>
      </c>
      <c r="G108" s="28">
        <v>715892.1</v>
      </c>
      <c r="H108" s="44">
        <v>0</v>
      </c>
      <c r="I108" s="44">
        <v>0</v>
      </c>
      <c r="J108" s="45">
        <f t="shared" si="18"/>
        <v>715892.1</v>
      </c>
    </row>
    <row r="109" spans="1:10" ht="18.75" customHeight="1">
      <c r="A109" s="27" t="s">
        <v>94</v>
      </c>
      <c r="B109" s="44">
        <v>0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28">
        <v>615054.80000000005</v>
      </c>
      <c r="I109" s="44">
        <v>0</v>
      </c>
      <c r="J109" s="45">
        <f t="shared" si="18"/>
        <v>615054.80000000005</v>
      </c>
    </row>
    <row r="110" spans="1:10" ht="18.75" customHeight="1">
      <c r="A110" s="27" t="s">
        <v>95</v>
      </c>
      <c r="B110" s="44">
        <v>0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28">
        <v>49200.14</v>
      </c>
      <c r="I110" s="44">
        <v>0</v>
      </c>
      <c r="J110" s="45">
        <f t="shared" si="18"/>
        <v>49200.14</v>
      </c>
    </row>
    <row r="111" spans="1:10" ht="18.75" customHeight="1">
      <c r="A111" s="27" t="s">
        <v>96</v>
      </c>
      <c r="B111" s="44">
        <v>0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28">
        <v>343997.89</v>
      </c>
      <c r="I111" s="44">
        <v>0</v>
      </c>
      <c r="J111" s="45">
        <f t="shared" si="18"/>
        <v>343997.89</v>
      </c>
    </row>
    <row r="112" spans="1:10" ht="18.75" customHeight="1">
      <c r="A112" s="27" t="s">
        <v>97</v>
      </c>
      <c r="B112" s="44">
        <v>0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28">
        <v>303900.37</v>
      </c>
      <c r="I112" s="44">
        <v>0</v>
      </c>
      <c r="J112" s="45">
        <f t="shared" si="18"/>
        <v>303900.37</v>
      </c>
    </row>
    <row r="113" spans="1:10" ht="18.75" customHeight="1">
      <c r="A113" s="27" t="s">
        <v>98</v>
      </c>
      <c r="B113" s="44">
        <v>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28">
        <v>778375.71</v>
      </c>
      <c r="I113" s="44">
        <v>0</v>
      </c>
      <c r="J113" s="45">
        <f t="shared" si="18"/>
        <v>778375.71</v>
      </c>
    </row>
    <row r="114" spans="1:10" ht="18.75" customHeight="1">
      <c r="A114" s="27" t="s">
        <v>99</v>
      </c>
      <c r="B114" s="44">
        <v>0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28">
        <v>63915.86</v>
      </c>
      <c r="J114" s="45">
        <f t="shared" si="18"/>
        <v>63915.86</v>
      </c>
    </row>
    <row r="115" spans="1:10" ht="18.75" customHeight="1">
      <c r="A115" s="27" t="s">
        <v>100</v>
      </c>
      <c r="B115" s="44">
        <v>0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28">
        <v>195880.97</v>
      </c>
      <c r="J115" s="45">
        <f t="shared" si="18"/>
        <v>195880.97</v>
      </c>
    </row>
    <row r="116" spans="1:10" ht="18.75" customHeight="1">
      <c r="A116" s="29" t="s">
        <v>101</v>
      </c>
      <c r="B116" s="46">
        <v>0</v>
      </c>
      <c r="C116" s="46">
        <v>0</v>
      </c>
      <c r="D116" s="46">
        <v>0</v>
      </c>
      <c r="E116" s="46">
        <v>0</v>
      </c>
      <c r="F116" s="46">
        <v>0</v>
      </c>
      <c r="G116" s="46">
        <v>0</v>
      </c>
      <c r="H116" s="46">
        <v>0</v>
      </c>
      <c r="I116" s="47">
        <v>357406.18</v>
      </c>
      <c r="J116" s="48">
        <f t="shared" si="18"/>
        <v>357406.18</v>
      </c>
    </row>
    <row r="117" spans="1:10" ht="18.75" customHeight="1">
      <c r="A117" s="49"/>
      <c r="B117" s="56"/>
      <c r="C117" s="56"/>
      <c r="D117" s="56"/>
      <c r="E117" s="56"/>
      <c r="F117" s="56"/>
      <c r="G117" s="56"/>
      <c r="H117" s="56"/>
      <c r="I117" s="56"/>
      <c r="J117" s="57"/>
    </row>
    <row r="118" spans="1:10" ht="18.75" customHeight="1">
      <c r="A118" s="43" t="s">
        <v>122</v>
      </c>
    </row>
    <row r="119" spans="1:10" ht="18.75" customHeight="1">
      <c r="A119" s="43" t="s">
        <v>121</v>
      </c>
    </row>
    <row r="120" spans="1:10" ht="18.75" customHeight="1">
      <c r="A120" s="43"/>
    </row>
    <row r="121" spans="1:10" ht="18.75" customHeight="1">
      <c r="A121" s="42"/>
    </row>
  </sheetData>
  <mergeCells count="5">
    <mergeCell ref="A1:J1"/>
    <mergeCell ref="A2:J2"/>
    <mergeCell ref="A4:A6"/>
    <mergeCell ref="B4:I4"/>
    <mergeCell ref="J4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2013-09-05T21:00:15Z</dcterms:modified>
</cp:coreProperties>
</file>