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10"/>
  <c r="J11"/>
  <c r="B12"/>
  <c r="C12"/>
  <c r="J12" s="1"/>
  <c r="D12"/>
  <c r="E12"/>
  <c r="F12"/>
  <c r="G12"/>
  <c r="H12"/>
  <c r="I12"/>
  <c r="J13"/>
  <c r="J14"/>
  <c r="J15"/>
  <c r="B16"/>
  <c r="C16"/>
  <c r="J16" s="1"/>
  <c r="D16"/>
  <c r="E16"/>
  <c r="F16"/>
  <c r="G16"/>
  <c r="H16"/>
  <c r="I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3"/>
  <c r="B88"/>
  <c r="C88"/>
  <c r="D88"/>
  <c r="E88"/>
  <c r="F88"/>
  <c r="G88"/>
  <c r="H88"/>
  <c r="I88"/>
  <c r="J89"/>
  <c r="B90"/>
  <c r="J90" s="1"/>
  <c r="C90"/>
  <c r="D90"/>
  <c r="E90"/>
  <c r="F90"/>
  <c r="G90"/>
  <c r="H90"/>
  <c r="I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F8"/>
  <c r="F7" s="1"/>
  <c r="F45" s="1"/>
  <c r="F44" s="1"/>
  <c r="D8"/>
  <c r="D7" s="1"/>
  <c r="D45" s="1"/>
  <c r="D44" s="1"/>
  <c r="B8"/>
  <c r="J88"/>
  <c r="C56"/>
  <c r="H56"/>
  <c r="D56"/>
  <c r="E56"/>
  <c r="F56"/>
  <c r="J64"/>
  <c r="G56"/>
  <c r="I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J57"/>
  <c r="B56"/>
  <c r="J56" s="1"/>
  <c r="I87"/>
  <c r="I86" s="1"/>
  <c r="I43"/>
  <c r="G87"/>
  <c r="G86" s="1"/>
  <c r="G43"/>
  <c r="E48"/>
  <c r="J48" s="1"/>
  <c r="E45"/>
  <c r="E44" s="1"/>
  <c r="C45"/>
  <c r="C46"/>
  <c r="J46" s="1"/>
  <c r="J9"/>
  <c r="C44" l="1"/>
  <c r="E87"/>
  <c r="E86" s="1"/>
  <c r="E43"/>
  <c r="J45"/>
  <c r="J44" s="1"/>
  <c r="B44"/>
  <c r="B43" l="1"/>
  <c r="B87"/>
  <c r="C87"/>
  <c r="C86" s="1"/>
  <c r="C97" s="1"/>
  <c r="J97" s="1"/>
  <c r="J94" s="1"/>
  <c r="C43"/>
  <c r="B86" l="1"/>
  <c r="J86" s="1"/>
  <c r="J87"/>
  <c r="J43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<sst xmlns="http://schemas.openxmlformats.org/spreadsheetml/2006/main" count="122" uniqueCount="122">
  <si>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</si>
  <si>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</si>
  <si>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</si>
  <si>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</si>
  <si>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</si>
  <si>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</si>
  <si>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</si>
  <si>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</si>
  <si>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</si>
  <si>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</si>
  <si>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</si>
  <si>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</si>
  <si>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</si>
  <si>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</si>
  <si>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</si>
  <si>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</si>
  <si>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</si>
  <si>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</si>
  <si>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</si>
  <si>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</si>
  <si>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</si>
  <si>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</si>
  <si>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</si>
  <si>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</si>
  <si>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</si>
  <si>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</si>
  <si>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</si>
  <si>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</si>
  <si>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</si>
  <si>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</si>
  <si>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</si>
  <si>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</si>
  <si>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</si>
  <si>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</si>
  <si>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</si>
  <si>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</si>
  <si>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</si>
  <si>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</si>
  <si>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</si>
  <si>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</si>
  <si>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</si>
  <si>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</si>
  <si>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</si>
  <si>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</si>
  <si>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</si>
  <si>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</si>
  <si>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</si>
  <si>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</si>
  <si>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</si>
  <si>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</si>
  <si>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</si>
  <si>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</si>
  <si>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</si>
  <si>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</si>
  <si>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</si>
  <si>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</si>
  <si>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</si>
  <si>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</si>
  <si>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</si>
  <si>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</si>
  <si>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</si>
  <si>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</si>
  <si>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</si>
  <si>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</si>
  <si>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</si>
  <si>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</si>
  <si>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</si>
  <si>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</si>
  <si>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</si>
  <si>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</si>
  <si>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</si>
  <si>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</si>
  <si>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</si>
  <si>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</si>
  <si>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</si>
  <si>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</si>
  <si>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</si>
  <si>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</si>
  <si>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</si>
  <si>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</si>
  <si>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</si>
  <si>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</si>
  <si>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</si>
  <si>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</si>
  <si>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</si>
  <si>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</si>
  <si>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</si>
  <si>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</si>
  <si>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</si>
  <si>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</si>
  <si>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</si>
  <si>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</si>
  <si>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</si>
  <si>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</si>
  <si>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</si>
  <si>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</si>
  <si>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</si>
  <si>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</si>
  <si>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</si>
  <si>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</si>
  <si>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</si>
  <si>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</si>
  <si>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</si>
  <si>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</si>
  <si>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</si>
  <si>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</si>
  <si>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</si>
  <si>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</si>
  <si>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</si>
  <si>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</si>
  <si>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</si>
  <si>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</si>
  <si>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</si>
  <si>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</si>
  <si>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</si>
  <si>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</si>
  <si>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</si>
  <si>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13/08/13 - VENCIMENTO 20/08/13</t>
  </si>
  <si>
    <t xml:space="preserve">6.4. Revisão de Remuneração pelo Serviço Atende </t>
  </si>
  <si>
    <r>
      <t xml:space="preserve">6.3. Revisão de Remuneração pelo Transporte Coletivo </t>
    </r>
    <r>
      <rPr>
        <vertAlign val="superscript"/>
        <sz val="12"/>
        <color theme="1"/>
        <rFont val="Calibri"/>
        <family val="2"/>
        <scheme val="minor"/>
      </rPr>
      <t>1</t>
    </r>
  </si>
  <si>
    <t>Nota:</t>
  </si>
  <si>
    <t>1) Revisão de passageiros transportados processados pelo sistema de bilhetagem eletrônica, referente ao dia 30/07/13.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</si>
</sst>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10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622882</v>
      </c>
      <c r="C7" s="9">
        <f t="shared" si="0"/>
        <v>762254</v>
      </c>
      <c r="D7" s="9">
        <f t="shared" si="0"/>
        <v>706855</v>
      </c>
      <c r="E7" s="9">
        <f t="shared" si="0"/>
        <v>536937</v>
      </c>
      <c r="F7" s="9">
        <f t="shared" si="0"/>
        <v>540136</v>
      </c>
      <c r="G7" s="9">
        <f t="shared" si="0"/>
        <v>797822</v>
      </c>
      <c r="H7" s="9">
        <f t="shared" si="0"/>
        <v>1224189</v>
      </c>
      <c r="I7" s="9">
        <f t="shared" si="0"/>
        <v>566860</v>
      </c>
      <c r="J7" s="9">
        <f t="shared" si="0"/>
        <v>5757935</v>
      </c>
    </row>
    <row r="8" spans="1:10" ht="17.25" customHeight="1">
      <c r="A8" s="10" t="s">
        <v>34</v>
      </c>
      <c r="B8" s="11">
        <f>B9+B12</f>
        <v>369711</v>
      </c>
      <c r="C8" s="11">
        <f t="shared" ref="C8:I8" si="1">C9+C12</f>
        <v>464568</v>
      </c>
      <c r="D8" s="11">
        <f t="shared" si="1"/>
        <v>416651</v>
      </c>
      <c r="E8" s="11">
        <f t="shared" si="1"/>
        <v>302606</v>
      </c>
      <c r="F8" s="11">
        <f t="shared" si="1"/>
        <v>319415</v>
      </c>
      <c r="G8" s="11">
        <f t="shared" si="1"/>
        <v>446081</v>
      </c>
      <c r="H8" s="11">
        <f t="shared" si="1"/>
        <v>659765</v>
      </c>
      <c r="I8" s="11">
        <f t="shared" si="1"/>
        <v>347895</v>
      </c>
      <c r="J8" s="11">
        <f t="shared" ref="J8:J23" si="2">SUM(B8:I8)</f>
        <v>3326692</v>
      </c>
    </row>
    <row r="9" spans="1:10" ht="17.25" customHeight="1">
      <c r="A9" s="15" t="s">
        <v>19</v>
      </c>
      <c r="B9" s="13">
        <f>+B10+B11</f>
        <v>43812</v>
      </c>
      <c r="C9" s="13">
        <f t="shared" ref="C9:I9" si="3">+C10+C11</f>
        <v>59270</v>
      </c>
      <c r="D9" s="13">
        <f t="shared" si="3"/>
        <v>50719</v>
      </c>
      <c r="E9" s="13">
        <f t="shared" si="3"/>
        <v>36648</v>
      </c>
      <c r="F9" s="13">
        <f t="shared" si="3"/>
        <v>38403</v>
      </c>
      <c r="G9" s="13">
        <f t="shared" si="3"/>
        <v>47405</v>
      </c>
      <c r="H9" s="13">
        <f t="shared" si="3"/>
        <v>55030</v>
      </c>
      <c r="I9" s="13">
        <f t="shared" si="3"/>
        <v>53403</v>
      </c>
      <c r="J9" s="11">
        <f t="shared" si="2"/>
        <v>384690</v>
      </c>
    </row>
    <row r="10" spans="1:10" ht="17.25" customHeight="1">
      <c r="A10" s="31" t="s">
        <v>20</v>
      </c>
      <c r="B10" s="13">
        <v>43812</v>
      </c>
      <c r="C10" s="13">
        <v>59270</v>
      </c>
      <c r="D10" s="13">
        <v>50719</v>
      </c>
      <c r="E10" s="13">
        <v>36648</v>
      </c>
      <c r="F10" s="13">
        <v>38403</v>
      </c>
      <c r="G10" s="13">
        <v>47405</v>
      </c>
      <c r="H10" s="13">
        <v>55030</v>
      </c>
      <c r="I10" s="13">
        <v>53403</v>
      </c>
      <c r="J10" s="11">
        <f>SUM(B10:I10)</f>
        <v>384690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325899</v>
      </c>
      <c r="C12" s="17">
        <f t="shared" si="4"/>
        <v>405298</v>
      </c>
      <c r="D12" s="17">
        <f t="shared" si="4"/>
        <v>365932</v>
      </c>
      <c r="E12" s="17">
        <f t="shared" si="4"/>
        <v>265958</v>
      </c>
      <c r="F12" s="17">
        <f t="shared" si="4"/>
        <v>281012</v>
      </c>
      <c r="G12" s="17">
        <f t="shared" si="4"/>
        <v>398676</v>
      </c>
      <c r="H12" s="17">
        <f t="shared" si="4"/>
        <v>604735</v>
      </c>
      <c r="I12" s="17">
        <f t="shared" si="4"/>
        <v>294492</v>
      </c>
      <c r="J12" s="11">
        <f t="shared" si="2"/>
        <v>2942002</v>
      </c>
    </row>
    <row r="13" spans="1:10" ht="17.25" customHeight="1">
      <c r="A13" s="14" t="s">
        <v>22</v>
      </c>
      <c r="B13" s="13">
        <v>132047</v>
      </c>
      <c r="C13" s="13">
        <v>176772</v>
      </c>
      <c r="D13" s="13">
        <v>165698</v>
      </c>
      <c r="E13" s="13">
        <v>122763</v>
      </c>
      <c r="F13" s="13">
        <v>124755</v>
      </c>
      <c r="G13" s="13">
        <v>175441</v>
      </c>
      <c r="H13" s="13">
        <v>260613</v>
      </c>
      <c r="I13" s="13">
        <v>120900</v>
      </c>
      <c r="J13" s="11">
        <f t="shared" si="2"/>
        <v>1278989</v>
      </c>
    </row>
    <row r="14" spans="1:10" ht="17.25" customHeight="1">
      <c r="A14" s="14" t="s">
        <v>23</v>
      </c>
      <c r="B14" s="13">
        <v>143692</v>
      </c>
      <c r="C14" s="13">
        <v>159434</v>
      </c>
      <c r="D14" s="13">
        <v>143363</v>
      </c>
      <c r="E14" s="13">
        <v>101189</v>
      </c>
      <c r="F14" s="13">
        <v>115550</v>
      </c>
      <c r="G14" s="13">
        <v>165585</v>
      </c>
      <c r="H14" s="13">
        <v>270750</v>
      </c>
      <c r="I14" s="13">
        <v>127421</v>
      </c>
      <c r="J14" s="11">
        <f t="shared" si="2"/>
        <v>1226984</v>
      </c>
    </row>
    <row r="15" spans="1:10" ht="17.25" customHeight="1">
      <c r="A15" s="14" t="s">
        <v>24</v>
      </c>
      <c r="B15" s="13">
        <v>50160</v>
      </c>
      <c r="C15" s="13">
        <v>69092</v>
      </c>
      <c r="D15" s="13">
        <v>56871</v>
      </c>
      <c r="E15" s="13">
        <v>42006</v>
      </c>
      <c r="F15" s="13">
        <v>40707</v>
      </c>
      <c r="G15" s="13">
        <v>57650</v>
      </c>
      <c r="H15" s="13">
        <v>73372</v>
      </c>
      <c r="I15" s="13">
        <v>46171</v>
      </c>
      <c r="J15" s="11">
        <f t="shared" si="2"/>
        <v>436029</v>
      </c>
    </row>
    <row r="16" spans="1:10" ht="17.25" customHeight="1">
      <c r="A16" s="16" t="s">
        <v>25</v>
      </c>
      <c r="B16" s="11">
        <f>+B17+B18+B19</f>
        <v>211561</v>
      </c>
      <c r="C16" s="11">
        <f t="shared" ref="C16:I16" si="5">+C17+C18+C19</f>
        <v>233863</v>
      </c>
      <c r="D16" s="11">
        <f t="shared" si="5"/>
        <v>218633</v>
      </c>
      <c r="E16" s="11">
        <f t="shared" si="5"/>
        <v>176876</v>
      </c>
      <c r="F16" s="11">
        <f t="shared" si="5"/>
        <v>174271</v>
      </c>
      <c r="G16" s="11">
        <f t="shared" si="5"/>
        <v>291949</v>
      </c>
      <c r="H16" s="11">
        <f t="shared" si="5"/>
        <v>500114</v>
      </c>
      <c r="I16" s="11">
        <f t="shared" si="5"/>
        <v>178237</v>
      </c>
      <c r="J16" s="11">
        <f t="shared" si="2"/>
        <v>1985504</v>
      </c>
    </row>
    <row r="17" spans="1:10" ht="17.25" customHeight="1">
      <c r="A17" s="12" t="s">
        <v>26</v>
      </c>
      <c r="B17" s="13">
        <v>98878</v>
      </c>
      <c r="C17" s="13">
        <v>122311</v>
      </c>
      <c r="D17" s="13">
        <v>116256</v>
      </c>
      <c r="E17" s="13">
        <v>93616</v>
      </c>
      <c r="F17" s="13">
        <v>90846</v>
      </c>
      <c r="G17" s="13">
        <v>149244</v>
      </c>
      <c r="H17" s="13">
        <v>243248</v>
      </c>
      <c r="I17" s="13">
        <v>90568</v>
      </c>
      <c r="J17" s="11">
        <f t="shared" si="2"/>
        <v>1004967</v>
      </c>
    </row>
    <row r="18" spans="1:10" ht="17.25" customHeight="1">
      <c r="A18" s="12" t="s">
        <v>27</v>
      </c>
      <c r="B18" s="13">
        <v>85829</v>
      </c>
      <c r="C18" s="13">
        <v>81385</v>
      </c>
      <c r="D18" s="13">
        <v>75759</v>
      </c>
      <c r="E18" s="13">
        <v>60907</v>
      </c>
      <c r="F18" s="13">
        <v>64186</v>
      </c>
      <c r="G18" s="13">
        <v>109524</v>
      </c>
      <c r="H18" s="13">
        <v>206006</v>
      </c>
      <c r="I18" s="13">
        <v>66877</v>
      </c>
      <c r="J18" s="11">
        <f t="shared" si="2"/>
        <v>750473</v>
      </c>
    </row>
    <row r="19" spans="1:10" ht="17.25" customHeight="1">
      <c r="A19" s="12" t="s">
        <v>28</v>
      </c>
      <c r="B19" s="13">
        <v>26854</v>
      </c>
      <c r="C19" s="13">
        <v>30167</v>
      </c>
      <c r="D19" s="13">
        <v>26618</v>
      </c>
      <c r="E19" s="13">
        <v>22353</v>
      </c>
      <c r="F19" s="13">
        <v>19239</v>
      </c>
      <c r="G19" s="13">
        <v>33181</v>
      </c>
      <c r="H19" s="13">
        <v>50860</v>
      </c>
      <c r="I19" s="13">
        <v>20792</v>
      </c>
      <c r="J19" s="11">
        <f t="shared" si="2"/>
        <v>230064</v>
      </c>
    </row>
    <row r="20" spans="1:10" ht="17.25" customHeight="1">
      <c r="A20" s="16" t="s">
        <v>29</v>
      </c>
      <c r="B20" s="13">
        <v>41610</v>
      </c>
      <c r="C20" s="13">
        <v>63823</v>
      </c>
      <c r="D20" s="13">
        <v>71571</v>
      </c>
      <c r="E20" s="13">
        <v>57455</v>
      </c>
      <c r="F20" s="13">
        <v>46450</v>
      </c>
      <c r="G20" s="13">
        <v>59792</v>
      </c>
      <c r="H20" s="13">
        <v>64310</v>
      </c>
      <c r="I20" s="13">
        <v>32406</v>
      </c>
      <c r="J20" s="11">
        <f t="shared" si="2"/>
        <v>437417</v>
      </c>
    </row>
    <row r="21" spans="1:10" ht="17.25" customHeight="1">
      <c r="A21" s="12" t="s">
        <v>30</v>
      </c>
      <c r="B21" s="13">
        <f>ROUND(B$20*0.57,0)</f>
        <v>23718</v>
      </c>
      <c r="C21" s="13">
        <f>ROUND(C$20*0.57,0)</f>
        <v>36379</v>
      </c>
      <c r="D21" s="13">
        <f t="shared" ref="D21:I21" si="6">ROUND(D$20*0.57,0)</f>
        <v>40795</v>
      </c>
      <c r="E21" s="13">
        <f t="shared" si="6"/>
        <v>32749</v>
      </c>
      <c r="F21" s="13">
        <f t="shared" si="6"/>
        <v>26477</v>
      </c>
      <c r="G21" s="13">
        <f t="shared" si="6"/>
        <v>34081</v>
      </c>
      <c r="H21" s="13">
        <f t="shared" si="6"/>
        <v>36657</v>
      </c>
      <c r="I21" s="13">
        <f t="shared" si="6"/>
        <v>18471</v>
      </c>
      <c r="J21" s="11">
        <f t="shared" si="2"/>
        <v>249327</v>
      </c>
    </row>
    <row r="22" spans="1:10" ht="17.25" customHeight="1">
      <c r="A22" s="12" t="s">
        <v>31</v>
      </c>
      <c r="B22" s="13">
        <f>ROUND(B$20*0.43,0)</f>
        <v>17892</v>
      </c>
      <c r="C22" s="13">
        <f t="shared" ref="C22:I22" si="7">ROUND(C$20*0.43,0)</f>
        <v>27444</v>
      </c>
      <c r="D22" s="13">
        <f t="shared" si="7"/>
        <v>30776</v>
      </c>
      <c r="E22" s="13">
        <f t="shared" si="7"/>
        <v>24706</v>
      </c>
      <c r="F22" s="13">
        <f t="shared" si="7"/>
        <v>19974</v>
      </c>
      <c r="G22" s="13">
        <f t="shared" si="7"/>
        <v>25711</v>
      </c>
      <c r="H22" s="13">
        <f t="shared" si="7"/>
        <v>27653</v>
      </c>
      <c r="I22" s="13">
        <f t="shared" si="7"/>
        <v>13935</v>
      </c>
      <c r="J22" s="11">
        <f t="shared" si="2"/>
        <v>188091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8322</v>
      </c>
      <c r="J23" s="11">
        <f t="shared" si="2"/>
        <v>8322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2.688078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3.0627999999999999E-2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7302.24</v>
      </c>
      <c r="J31" s="24">
        <f t="shared" ref="J31:J69" si="9">SUM(B31:I31)</f>
        <v>7302.24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1429513.88</v>
      </c>
      <c r="C43" s="23">
        <f t="shared" ref="C43:I43" si="10">+C44+C52</f>
        <v>1994914.8</v>
      </c>
      <c r="D43" s="23">
        <f t="shared" si="10"/>
        <v>1948332.09</v>
      </c>
      <c r="E43" s="23">
        <f t="shared" si="10"/>
        <v>1462294.23</v>
      </c>
      <c r="F43" s="23">
        <f t="shared" si="10"/>
        <v>1281948.95</v>
      </c>
      <c r="G43" s="23">
        <f t="shared" si="10"/>
        <v>1938847.03</v>
      </c>
      <c r="H43" s="23">
        <f t="shared" si="10"/>
        <v>2560772.7999999998</v>
      </c>
      <c r="I43" s="23">
        <f t="shared" si="10"/>
        <v>1305733.8799999999</v>
      </c>
      <c r="J43" s="23">
        <f t="shared" si="9"/>
        <v>13922357.66</v>
      </c>
    </row>
    <row r="44" spans="1:10" ht="17.25" customHeight="1">
      <c r="A44" s="16" t="s">
        <v>52</v>
      </c>
      <c r="B44" s="24">
        <f>SUM(B45:B51)</f>
        <v>1414502.73</v>
      </c>
      <c r="C44" s="24">
        <f t="shared" ref="C44:J44" si="11">SUM(C45:C51)</f>
        <v>1974347.86</v>
      </c>
      <c r="D44" s="24">
        <f t="shared" si="11"/>
        <v>1927947.01</v>
      </c>
      <c r="E44" s="24">
        <f t="shared" si="11"/>
        <v>1443328.54</v>
      </c>
      <c r="F44" s="24">
        <f t="shared" si="11"/>
        <v>1262675.93</v>
      </c>
      <c r="G44" s="24">
        <f t="shared" si="11"/>
        <v>1920836.25</v>
      </c>
      <c r="H44" s="24">
        <f t="shared" si="11"/>
        <v>2535417.84</v>
      </c>
      <c r="I44" s="24">
        <f t="shared" si="11"/>
        <v>1290559.9099999999</v>
      </c>
      <c r="J44" s="24">
        <f t="shared" si="11"/>
        <v>13769616.069999998</v>
      </c>
    </row>
    <row r="45" spans="1:10" ht="17.25" customHeight="1">
      <c r="A45" s="37" t="s">
        <v>53</v>
      </c>
      <c r="B45" s="24">
        <f t="shared" ref="B45:I45" si="12">ROUND(B26*B7,2)</f>
        <v>1414502.73</v>
      </c>
      <c r="C45" s="24">
        <f t="shared" si="12"/>
        <v>1969969.24</v>
      </c>
      <c r="D45" s="24">
        <f t="shared" si="12"/>
        <v>1927947.01</v>
      </c>
      <c r="E45" s="24">
        <f t="shared" si="12"/>
        <v>1438454.22</v>
      </c>
      <c r="F45" s="24">
        <f t="shared" si="12"/>
        <v>1262675.93</v>
      </c>
      <c r="G45" s="24">
        <f t="shared" si="12"/>
        <v>1920836.25</v>
      </c>
      <c r="H45" s="24">
        <f t="shared" si="12"/>
        <v>2535417.84</v>
      </c>
      <c r="I45" s="24">
        <f t="shared" si="12"/>
        <v>1283257.67</v>
      </c>
      <c r="J45" s="24">
        <f t="shared" si="9"/>
        <v>13753060.889999999</v>
      </c>
    </row>
    <row r="46" spans="1:10" ht="17.25" customHeight="1">
      <c r="A46" s="37" t="s">
        <v>54</v>
      </c>
      <c r="B46" s="20">
        <v>0</v>
      </c>
      <c r="C46" s="24">
        <f>ROUND(C27*C7,2)</f>
        <v>4378.62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4378.62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16445.310000000001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16445.310000000001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-11570.99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-11570.99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7302.24</v>
      </c>
      <c r="J49" s="24">
        <f>SUM(B49:I49)</f>
        <v>7302.24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-390343.04</v>
      </c>
      <c r="C56" s="38">
        <f t="shared" si="13"/>
        <v>-207363.47999999998</v>
      </c>
      <c r="D56" s="38">
        <f t="shared" si="13"/>
        <v>-227349.59999999998</v>
      </c>
      <c r="E56" s="38">
        <f t="shared" si="13"/>
        <v>-168518.38</v>
      </c>
      <c r="F56" s="38">
        <f t="shared" si="13"/>
        <v>-345650.06</v>
      </c>
      <c r="G56" s="38">
        <f t="shared" si="13"/>
        <v>-397081.45</v>
      </c>
      <c r="H56" s="38">
        <f t="shared" si="13"/>
        <v>-323071.05000000005</v>
      </c>
      <c r="I56" s="38">
        <f t="shared" si="13"/>
        <v>-174887.40000000002</v>
      </c>
      <c r="J56" s="38">
        <f t="shared" si="9"/>
        <v>-2234264.46</v>
      </c>
    </row>
    <row r="57" spans="1:10" ht="18.75" customHeight="1">
      <c r="A57" s="16" t="s">
        <v>104</v>
      </c>
      <c r="B57" s="38">
        <f t="shared" ref="B57:I57" si="14">B58+B59+B60+B61+B62+B63</f>
        <v>-376924.05</v>
      </c>
      <c r="C57" s="38">
        <f t="shared" si="14"/>
        <v>-187664.21</v>
      </c>
      <c r="D57" s="38">
        <f t="shared" si="14"/>
        <v>-207835.66999999998</v>
      </c>
      <c r="E57" s="38">
        <f t="shared" si="14"/>
        <v>-109944</v>
      </c>
      <c r="F57" s="38">
        <f t="shared" si="14"/>
        <v>-331218.14</v>
      </c>
      <c r="G57" s="38">
        <f t="shared" si="14"/>
        <v>-378954.43</v>
      </c>
      <c r="H57" s="38">
        <f t="shared" si="14"/>
        <v>-316208.40000000002</v>
      </c>
      <c r="I57" s="38">
        <f t="shared" si="14"/>
        <v>-161645.89000000001</v>
      </c>
      <c r="J57" s="38">
        <f t="shared" si="9"/>
        <v>-2070394.79</v>
      </c>
    </row>
    <row r="58" spans="1:10" ht="18.75" customHeight="1">
      <c r="A58" s="12" t="s">
        <v>105</v>
      </c>
      <c r="B58" s="38">
        <f>-ROUND(B9*$D$3,2)</f>
        <v>-131436</v>
      </c>
      <c r="C58" s="38">
        <f t="shared" ref="C58:I58" si="15">-ROUND(C9*$D$3,2)</f>
        <v>-177810</v>
      </c>
      <c r="D58" s="38">
        <f t="shared" si="15"/>
        <v>-152157</v>
      </c>
      <c r="E58" s="38">
        <f t="shared" si="15"/>
        <v>-109944</v>
      </c>
      <c r="F58" s="38">
        <f t="shared" si="15"/>
        <v>-115209</v>
      </c>
      <c r="G58" s="38">
        <f t="shared" si="15"/>
        <v>-142215</v>
      </c>
      <c r="H58" s="38">
        <f t="shared" si="15"/>
        <v>-165090</v>
      </c>
      <c r="I58" s="38">
        <f t="shared" si="15"/>
        <v>-160209</v>
      </c>
      <c r="J58" s="38">
        <f t="shared" si="9"/>
        <v>-1154070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-5742</v>
      </c>
      <c r="C60" s="52">
        <v>-1620</v>
      </c>
      <c r="D60" s="52">
        <v>-2205</v>
      </c>
      <c r="E60" s="20">
        <v>0</v>
      </c>
      <c r="F60" s="52">
        <v>-3069</v>
      </c>
      <c r="G60" s="52">
        <v>-2415</v>
      </c>
      <c r="H60" s="52">
        <v>-1455</v>
      </c>
      <c r="I60" s="52">
        <v>-234</v>
      </c>
      <c r="J60" s="38">
        <f t="shared" si="9"/>
        <v>-16740</v>
      </c>
    </row>
    <row r="61" spans="1:10" ht="18.75" customHeight="1">
      <c r="A61" s="12" t="s">
        <v>64</v>
      </c>
      <c r="B61" s="52">
        <v>-3768</v>
      </c>
      <c r="C61" s="52">
        <v>-939</v>
      </c>
      <c r="D61" s="52">
        <v>-1800</v>
      </c>
      <c r="E61" s="20">
        <v>0</v>
      </c>
      <c r="F61" s="52">
        <v>-2019</v>
      </c>
      <c r="G61" s="52">
        <v>-1104</v>
      </c>
      <c r="H61" s="52">
        <v>-417</v>
      </c>
      <c r="I61" s="52">
        <v>-270</v>
      </c>
      <c r="J61" s="38">
        <f t="shared" si="9"/>
        <v>-10317</v>
      </c>
    </row>
    <row r="62" spans="1:10" ht="18.75" customHeight="1">
      <c r="A62" s="12" t="s">
        <v>65</v>
      </c>
      <c r="B62" s="52">
        <v>-235894.05</v>
      </c>
      <c r="C62" s="52">
        <v>-7071.21</v>
      </c>
      <c r="D62" s="52">
        <v>-51673.67</v>
      </c>
      <c r="E62" s="20">
        <v>0</v>
      </c>
      <c r="F62" s="52">
        <v>-210809.14</v>
      </c>
      <c r="G62" s="52">
        <v>-233192.43</v>
      </c>
      <c r="H62" s="52">
        <v>-149246.39999999999</v>
      </c>
      <c r="I62" s="52">
        <v>-932.89</v>
      </c>
      <c r="J62" s="38">
        <f>SUM(B62:I62)</f>
        <v>-888819.79</v>
      </c>
    </row>
    <row r="63" spans="1:10" ht="18.75" customHeight="1">
      <c r="A63" s="12" t="s">
        <v>66</v>
      </c>
      <c r="B63" s="52">
        <v>-84</v>
      </c>
      <c r="C63" s="52">
        <v>-224</v>
      </c>
      <c r="D63" s="20">
        <v>0</v>
      </c>
      <c r="E63" s="20">
        <v>0</v>
      </c>
      <c r="F63" s="52">
        <v>-112</v>
      </c>
      <c r="G63" s="52">
        <v>-28</v>
      </c>
      <c r="H63" s="20">
        <v>0</v>
      </c>
      <c r="I63" s="20">
        <v>0</v>
      </c>
      <c r="J63" s="38">
        <f t="shared" si="9"/>
        <v>-448</v>
      </c>
    </row>
    <row r="64" spans="1:10" ht="18.75" customHeight="1">
      <c r="A64" s="16" t="s">
        <v>109</v>
      </c>
      <c r="B64" s="52">
        <f>SUM(B65:B82)</f>
        <v>-13418.99</v>
      </c>
      <c r="C64" s="52">
        <f t="shared" ref="C64:I64" si="16">SUM(C65:C82)</f>
        <v>-19699.27</v>
      </c>
      <c r="D64" s="52">
        <f t="shared" si="16"/>
        <v>-19513.93</v>
      </c>
      <c r="E64" s="52">
        <f t="shared" si="16"/>
        <v>-58574.380000000005</v>
      </c>
      <c r="F64" s="52">
        <f t="shared" si="16"/>
        <v>-14431.92</v>
      </c>
      <c r="G64" s="52">
        <f t="shared" si="16"/>
        <v>-18127.02</v>
      </c>
      <c r="H64" s="52">
        <f t="shared" si="16"/>
        <v>-27073.65</v>
      </c>
      <c r="I64" s="52">
        <f t="shared" si="16"/>
        <v>-13241.51</v>
      </c>
      <c r="J64" s="38">
        <f t="shared" si="9"/>
        <v>-184080.67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-2032.85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-3550.87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110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111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119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38">
        <v>20211</v>
      </c>
      <c r="I83" s="38">
        <v>0</v>
      </c>
      <c r="J83" s="53">
        <f t="shared" ref="J83:J90" si="17">SUM(B83:I83)</f>
        <v>20211</v>
      </c>
    </row>
    <row r="84" spans="1:10" ht="18.75" customHeight="1">
      <c r="A84" s="16" t="s">
        <v>118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8.75" customHeight="1">
      <c r="A86" s="16" t="s">
        <v>113</v>
      </c>
      <c r="B86" s="25">
        <f t="shared" ref="B86:I86" si="18">+B87+B88</f>
        <v>1039170.84</v>
      </c>
      <c r="C86" s="25">
        <f t="shared" si="18"/>
        <v>1787551.32</v>
      </c>
      <c r="D86" s="25">
        <f t="shared" si="18"/>
        <v>1720982.4900000002</v>
      </c>
      <c r="E86" s="25">
        <f t="shared" si="18"/>
        <v>1293775.8500000001</v>
      </c>
      <c r="F86" s="25">
        <f t="shared" si="18"/>
        <v>936298.8899999999</v>
      </c>
      <c r="G86" s="25">
        <f t="shared" si="18"/>
        <v>1541765.58</v>
      </c>
      <c r="H86" s="25">
        <f t="shared" si="18"/>
        <v>2237701.75</v>
      </c>
      <c r="I86" s="25">
        <f t="shared" si="18"/>
        <v>1130846.48</v>
      </c>
      <c r="J86" s="53">
        <f t="shared" si="17"/>
        <v>11688093.199999999</v>
      </c>
    </row>
    <row r="87" spans="1:10" ht="18.75" customHeight="1">
      <c r="A87" s="16" t="s">
        <v>112</v>
      </c>
      <c r="B87" s="25">
        <f>+B44+B57+B64+B83</f>
        <v>1024159.69</v>
      </c>
      <c r="C87" s="25">
        <f t="shared" ref="C87:I87" si="19">+C44+C57+C64+C83</f>
        <v>1766984.3800000001</v>
      </c>
      <c r="D87" s="25">
        <f t="shared" si="19"/>
        <v>1700597.4100000001</v>
      </c>
      <c r="E87" s="25">
        <f t="shared" si="19"/>
        <v>1274810.1600000001</v>
      </c>
      <c r="F87" s="25">
        <f t="shared" si="19"/>
        <v>917025.86999999988</v>
      </c>
      <c r="G87" s="25">
        <f t="shared" si="19"/>
        <v>1523754.8</v>
      </c>
      <c r="H87" s="25">
        <f t="shared" si="19"/>
        <v>2212346.79</v>
      </c>
      <c r="I87" s="25">
        <f t="shared" si="19"/>
        <v>1115672.51</v>
      </c>
      <c r="J87" s="53">
        <f t="shared" si="17"/>
        <v>11535351.610000001</v>
      </c>
    </row>
    <row r="88" spans="1:10" ht="18.75" customHeight="1">
      <c r="A88" s="16" t="s">
        <v>116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114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7"/>
        <v>0</v>
      </c>
    </row>
    <row r="90" spans="1:10" ht="18" customHeight="1">
      <c r="A90" s="16" t="s">
        <v>115</v>
      </c>
      <c r="B90" s="20">
        <f t="shared" ref="B90:I90" si="21">IF(+B84+B52+B89&gt;0,0,(B84+B52+B89))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1">
        <f t="shared" si="17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11688093.200000003</v>
      </c>
    </row>
    <row r="95" spans="1:10" ht="18.75" customHeight="1">
      <c r="A95" s="27" t="s">
        <v>83</v>
      </c>
      <c r="B95" s="28">
        <v>129811.96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129811.96</v>
      </c>
    </row>
    <row r="96" spans="1:10" ht="18.75" customHeight="1">
      <c r="A96" s="27" t="s">
        <v>84</v>
      </c>
      <c r="B96" s="28">
        <v>909358.88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909358.88</v>
      </c>
    </row>
    <row r="97" spans="1:10" ht="18.75" customHeight="1">
      <c r="A97" s="27" t="s">
        <v>85</v>
      </c>
      <c r="B97" s="44">
        <v>0</v>
      </c>
      <c r="C97" s="28">
        <f>+C86</f>
        <v>1787551.32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1787551.32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1720982.4900000002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1720982.4900000002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424129.33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424129.33</v>
      </c>
    </row>
    <row r="100" spans="1:10" ht="18.75" customHeight="1">
      <c r="A100" s="27" t="s">
        <v>88</v>
      </c>
      <c r="B100" s="44">
        <v>0</v>
      </c>
      <c r="C100" s="44">
        <v>0</v>
      </c>
      <c r="D100" s="44">
        <v>0</v>
      </c>
      <c r="E100" s="28">
        <v>244186.18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244186.18</v>
      </c>
    </row>
    <row r="101" spans="1:10" ht="18.75" customHeight="1">
      <c r="A101" s="27" t="s">
        <v>89</v>
      </c>
      <c r="B101" s="44">
        <v>0</v>
      </c>
      <c r="C101" s="44">
        <v>0</v>
      </c>
      <c r="D101" s="44">
        <v>0</v>
      </c>
      <c r="E101" s="28">
        <v>617301.55000000005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617301.55000000005</v>
      </c>
    </row>
    <row r="102" spans="1:10" ht="18.75" customHeight="1">
      <c r="A102" s="27" t="s">
        <v>90</v>
      </c>
      <c r="B102" s="44">
        <v>0</v>
      </c>
      <c r="C102" s="44">
        <v>0</v>
      </c>
      <c r="D102" s="44">
        <v>0</v>
      </c>
      <c r="E102" s="28">
        <v>8158.79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8158.79</v>
      </c>
    </row>
    <row r="103" spans="1:10" ht="18.75" customHeight="1">
      <c r="A103" s="27" t="s">
        <v>91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936298.8899999999</v>
      </c>
      <c r="G103" s="44">
        <v>0</v>
      </c>
      <c r="H103" s="44">
        <v>0</v>
      </c>
      <c r="I103" s="44">
        <v>0</v>
      </c>
      <c r="J103" s="45">
        <f t="shared" si="22"/>
        <v>936298.8899999999</v>
      </c>
    </row>
    <row r="104" spans="1:10" ht="18.75" customHeight="1">
      <c r="A104" s="27" t="s">
        <v>92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212350.12</v>
      </c>
      <c r="H104" s="44">
        <v>0</v>
      </c>
      <c r="I104" s="44">
        <v>0</v>
      </c>
      <c r="J104" s="45">
        <f t="shared" si="22"/>
        <v>212350.12</v>
      </c>
    </row>
    <row r="105" spans="1:10" ht="18.75" customHeight="1">
      <c r="A105" s="27" t="s">
        <v>93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300732.19</v>
      </c>
      <c r="H105" s="44">
        <v>0</v>
      </c>
      <c r="I105" s="44">
        <v>0</v>
      </c>
      <c r="J105" s="45">
        <f t="shared" si="22"/>
        <v>300732.19</v>
      </c>
    </row>
    <row r="106" spans="1:10" ht="18.75" customHeight="1">
      <c r="A106" s="27" t="s">
        <v>94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413101.32</v>
      </c>
      <c r="H106" s="44">
        <v>0</v>
      </c>
      <c r="I106" s="44">
        <v>0</v>
      </c>
      <c r="J106" s="45">
        <f t="shared" si="22"/>
        <v>413101.32</v>
      </c>
    </row>
    <row r="107" spans="1:10" ht="18.75" customHeight="1">
      <c r="A107" s="27" t="s">
        <v>95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615581.93999999994</v>
      </c>
      <c r="H107" s="44">
        <v>0</v>
      </c>
      <c r="I107" s="44">
        <v>0</v>
      </c>
      <c r="J107" s="45">
        <f t="shared" si="22"/>
        <v>615581.93999999994</v>
      </c>
    </row>
    <row r="108" spans="1:10" ht="18.75" customHeight="1">
      <c r="A108" s="27" t="s">
        <v>96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650929.06000000006</v>
      </c>
      <c r="I108" s="44">
        <v>0</v>
      </c>
      <c r="J108" s="45">
        <f t="shared" si="22"/>
        <v>650929.06000000006</v>
      </c>
    </row>
    <row r="109" spans="1:10" ht="18.75" customHeight="1">
      <c r="A109" s="27" t="s">
        <v>97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52143.6</v>
      </c>
      <c r="I109" s="44">
        <v>0</v>
      </c>
      <c r="J109" s="45">
        <f t="shared" si="22"/>
        <v>52143.6</v>
      </c>
    </row>
    <row r="110" spans="1:10" ht="18.75" customHeight="1">
      <c r="A110" s="27" t="s">
        <v>98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359613.22</v>
      </c>
      <c r="I110" s="44">
        <v>0</v>
      </c>
      <c r="J110" s="45">
        <f t="shared" si="22"/>
        <v>359613.22</v>
      </c>
    </row>
    <row r="111" spans="1:10" ht="18.75" customHeight="1">
      <c r="A111" s="27" t="s">
        <v>99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326167.13</v>
      </c>
      <c r="I111" s="44">
        <v>0</v>
      </c>
      <c r="J111" s="45">
        <f t="shared" si="22"/>
        <v>326167.13</v>
      </c>
    </row>
    <row r="112" spans="1:10" ht="18.75" customHeight="1">
      <c r="A112" s="27" t="s">
        <v>100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848848.75</v>
      </c>
      <c r="I112" s="44">
        <v>0</v>
      </c>
      <c r="J112" s="45">
        <f t="shared" si="22"/>
        <v>848848.75</v>
      </c>
    </row>
    <row r="113" spans="1:10" ht="18.75" customHeight="1">
      <c r="A113" s="27" t="s">
        <v>101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83625.460000000006</v>
      </c>
      <c r="J113" s="45">
        <f t="shared" si="22"/>
        <v>83625.460000000006</v>
      </c>
    </row>
    <row r="114" spans="1:10" ht="18.75" customHeight="1">
      <c r="A114" s="27" t="s">
        <v>102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377783.95</v>
      </c>
      <c r="J114" s="45">
        <f t="shared" si="22"/>
        <v>377783.95</v>
      </c>
    </row>
    <row r="115" spans="1:10" ht="18.75" customHeight="1">
      <c r="A115" s="29" t="s">
        <v>103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669437.06999999995</v>
      </c>
      <c r="J115" s="48">
        <f t="shared" si="22"/>
        <v>669437.06999999995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 t="s">
        <v>120</v>
      </c>
    </row>
    <row r="118" spans="1:10" ht="18.75" customHeight="1">
      <c r="A118" s="43" t="s">
        <v>121</v>
      </c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2013-08-19T19:12:49Z</dcterms:modified>
</cp:coreProperties>
</file>