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I90"/>
  <c r="H90"/>
  <c r="G90"/>
  <c r="F90"/>
  <c r="E90"/>
  <c r="D90"/>
  <c r="C90"/>
  <c r="B90"/>
  <c r="J90" s="1"/>
  <c r="I88"/>
  <c r="H88"/>
  <c r="G88"/>
  <c r="F88"/>
  <c r="E88"/>
  <c r="D88"/>
  <c r="C88"/>
  <c r="B88"/>
  <c r="J88" s="1"/>
  <c r="B9" l="1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5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8" l="1"/>
  <c r="H7" s="1"/>
  <c r="H45" s="1"/>
  <c r="H44" s="1"/>
  <c r="H43" s="1"/>
  <c r="F8"/>
  <c r="F7" s="1"/>
  <c r="F45" s="1"/>
  <c r="F44" s="1"/>
  <c r="F43" s="1"/>
  <c r="D8"/>
  <c r="D7" s="1"/>
  <c r="D45" s="1"/>
  <c r="D44" s="1"/>
  <c r="D43" s="1"/>
  <c r="B8"/>
  <c r="I8"/>
  <c r="I7" s="1"/>
  <c r="I45" s="1"/>
  <c r="I44" s="1"/>
  <c r="I43" s="1"/>
  <c r="G8"/>
  <c r="G7" s="1"/>
  <c r="G45" s="1"/>
  <c r="G44" s="1"/>
  <c r="G43" s="1"/>
  <c r="E8"/>
  <c r="E7" s="1"/>
  <c r="C8"/>
  <c r="C7" s="1"/>
  <c r="G56"/>
  <c r="G87"/>
  <c r="G86" s="1"/>
  <c r="C56"/>
  <c r="H56"/>
  <c r="H87"/>
  <c r="H86" s="1"/>
  <c r="F56"/>
  <c r="F87"/>
  <c r="F86" s="1"/>
  <c r="D56"/>
  <c r="D87"/>
  <c r="D86" s="1"/>
  <c r="I87"/>
  <c r="I86" s="1"/>
  <c r="I56"/>
  <c r="J64"/>
  <c r="E56"/>
  <c r="J57"/>
  <c r="B56"/>
  <c r="J8"/>
  <c r="J7" s="1"/>
  <c r="B7"/>
  <c r="B45" s="1"/>
  <c r="F103"/>
  <c r="J103" s="1"/>
  <c r="D98"/>
  <c r="J98" s="1"/>
  <c r="E48"/>
  <c r="J48" s="1"/>
  <c r="E45"/>
  <c r="C45"/>
  <c r="C44" s="1"/>
  <c r="C43" s="1"/>
  <c r="C46"/>
  <c r="J46" s="1"/>
  <c r="J9"/>
  <c r="C87" l="1"/>
  <c r="C86" s="1"/>
  <c r="C97" s="1"/>
  <c r="J97" s="1"/>
  <c r="J94" s="1"/>
  <c r="J56"/>
  <c r="E44"/>
  <c r="J45"/>
  <c r="J44" s="1"/>
  <c r="J43" s="1"/>
  <c r="B44"/>
  <c r="B43" l="1"/>
  <c r="B87"/>
  <c r="E43"/>
  <c r="E87"/>
  <c r="E86" s="1"/>
  <c r="B86" l="1"/>
  <c r="J87"/>
  <c r="J86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<sst xmlns="http://schemas.openxmlformats.org/spreadsheetml/2006/main" count="120" uniqueCount="120">
  <si>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</si>
  <si>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</si>
  <si>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</si>
  <si>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</si>
  <si>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</si>
  <si>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</si>
  <si>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</si>
  <si>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</si>
  <si>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</si>
  <si>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</si>
  <si>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</si>
  <si>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</si>
  <si>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</si>
  <si>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</si>
  <si>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</si>
  <si>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</si>
  <si>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</si>
  <si>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</si>
  <si>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</si>
  <si>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</si>
  <si>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</si>
  <si>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</si>
  <si>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</si>
  <si>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</si>
  <si>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</si>
  <si>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</si>
  <si>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</si>
  <si>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</si>
  <si>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</si>
  <si>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</si>
  <si>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</si>
  <si>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</si>
  <si>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</si>
  <si>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</si>
  <si>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</si>
  <si>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</si>
  <si>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</si>
  <si>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</si>
  <si>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</si>
  <si>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</si>
  <si>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</si>
  <si>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</si>
  <si>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</si>
  <si>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</si>
  <si>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</si>
  <si>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</si>
  <si>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</si>
  <si>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</si>
  <si>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</si>
  <si>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</si>
  <si>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</si>
  <si>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</si>
  <si>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</si>
  <si>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</si>
  <si>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</si>
  <si>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</si>
  <si>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</si>
  <si>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</si>
  <si>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</si>
  <si>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</si>
  <si>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</si>
  <si>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</si>
  <si>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</si>
  <si>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</si>
  <si>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</si>
  <si>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</si>
  <si>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</si>
  <si>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</si>
  <si>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</si>
  <si>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</si>
  <si>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</si>
  <si>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</si>
  <si>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</si>
  <si>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</si>
  <si>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</si>
  <si>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</si>
  <si>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</si>
  <si>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</si>
  <si>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</si>
  <si>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</si>
  <si>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</si>
  <si>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</si>
  <si>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</si>
  <si>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</si>
  <si>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</si>
  <si>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</si>
  <si>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</si>
  <si>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</si>
  <si>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</si>
  <si>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</si>
  <si>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</si>
  <si>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</si>
  <si>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</si>
  <si>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</si>
  <si>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</si>
  <si>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</si>
  <si>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</si>
  <si>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</si>
  <si>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</si>
  <si>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</si>
  <si>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</si>
  <si>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</si>
  <si>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</si>
  <si>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</si>
  <si>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</si>
  <si>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</si>
  <si>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</si>
  <si>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</si>
  <si>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</si>
  <si>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</si>
  <si>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</si>
  <si>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</si>
  <si>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 xml:space="preserve">6.2.17. Descumprimento de Entrega Certidão INSS </t>
  </si>
  <si>
    <t xml:space="preserve">6.2.18. Acerto Receita em Dinheiro </t>
  </si>
  <si>
    <t>OPERAÇÃO 12/08/13 - VENCIMENTO 19/08/13</t>
  </si>
  <si>
    <t>7. Remuneração Líquida a Pagar (7.1. + 7.2.)</t>
  </si>
  <si>
    <t>7.1. Pelo Transporte Coletivo (5.1 + 6.1 + 6.2 + 6.3)</t>
  </si>
  <si>
    <t>7.2. Pelo Serviço Atende (5.2 + 6.4 + 7.2.1)</t>
  </si>
  <si>
    <t>7.2.1 Ajuste do dia anterior</t>
  </si>
  <si>
    <t xml:space="preserve">7.2.2 Ajuste para o dia seguinte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</si>
</sst>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609152</v>
      </c>
      <c r="C7" s="9">
        <f t="shared" si="0"/>
        <v>743869</v>
      </c>
      <c r="D7" s="9">
        <f t="shared" si="0"/>
        <v>689370</v>
      </c>
      <c r="E7" s="9">
        <f t="shared" si="0"/>
        <v>526633</v>
      </c>
      <c r="F7" s="9">
        <f t="shared" si="0"/>
        <v>526354</v>
      </c>
      <c r="G7" s="9">
        <f t="shared" si="0"/>
        <v>784339</v>
      </c>
      <c r="H7" s="9">
        <f t="shared" si="0"/>
        <v>1205760</v>
      </c>
      <c r="I7" s="9">
        <f t="shared" si="0"/>
        <v>554982</v>
      </c>
      <c r="J7" s="9">
        <f t="shared" si="0"/>
        <v>5640459</v>
      </c>
    </row>
    <row r="8" spans="1:10" ht="17.25" customHeight="1">
      <c r="A8" s="10" t="s">
        <v>34</v>
      </c>
      <c r="B8" s="11">
        <f>B9+B12</f>
        <v>363359</v>
      </c>
      <c r="C8" s="11">
        <f t="shared" ref="C8:I8" si="1">C9+C12</f>
        <v>456253</v>
      </c>
      <c r="D8" s="11">
        <f t="shared" si="1"/>
        <v>408644</v>
      </c>
      <c r="E8" s="11">
        <f t="shared" si="1"/>
        <v>299390</v>
      </c>
      <c r="F8" s="11">
        <f t="shared" si="1"/>
        <v>312072</v>
      </c>
      <c r="G8" s="11">
        <f t="shared" si="1"/>
        <v>439445</v>
      </c>
      <c r="H8" s="11">
        <f t="shared" si="1"/>
        <v>652123</v>
      </c>
      <c r="I8" s="11">
        <f t="shared" si="1"/>
        <v>342423</v>
      </c>
      <c r="J8" s="11">
        <f t="shared" ref="J8:J23" si="2">SUM(B8:I8)</f>
        <v>3273709</v>
      </c>
    </row>
    <row r="9" spans="1:10" ht="17.25" customHeight="1">
      <c r="A9" s="15" t="s">
        <v>19</v>
      </c>
      <c r="B9" s="13">
        <f>+B10+B11</f>
        <v>47641</v>
      </c>
      <c r="C9" s="13">
        <f t="shared" ref="C9:I9" si="3">+C10+C11</f>
        <v>64682</v>
      </c>
      <c r="D9" s="13">
        <f t="shared" si="3"/>
        <v>56478</v>
      </c>
      <c r="E9" s="13">
        <f t="shared" si="3"/>
        <v>40447</v>
      </c>
      <c r="F9" s="13">
        <f t="shared" si="3"/>
        <v>41214</v>
      </c>
      <c r="G9" s="13">
        <f t="shared" si="3"/>
        <v>52036</v>
      </c>
      <c r="H9" s="13">
        <f t="shared" si="3"/>
        <v>60572</v>
      </c>
      <c r="I9" s="13">
        <f t="shared" si="3"/>
        <v>56438</v>
      </c>
      <c r="J9" s="11">
        <f t="shared" si="2"/>
        <v>419508</v>
      </c>
    </row>
    <row r="10" spans="1:10" ht="17.25" customHeight="1">
      <c r="A10" s="32" t="s">
        <v>20</v>
      </c>
      <c r="B10" s="13">
        <v>47641</v>
      </c>
      <c r="C10" s="13">
        <v>64682</v>
      </c>
      <c r="D10" s="13">
        <v>56478</v>
      </c>
      <c r="E10" s="13">
        <v>40447</v>
      </c>
      <c r="F10" s="13">
        <v>41214</v>
      </c>
      <c r="G10" s="13">
        <v>52036</v>
      </c>
      <c r="H10" s="13">
        <v>60572</v>
      </c>
      <c r="I10" s="13">
        <v>56438</v>
      </c>
      <c r="J10" s="11">
        <f>SUM(B10:I10)</f>
        <v>419508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315718</v>
      </c>
      <c r="C12" s="17">
        <f t="shared" si="4"/>
        <v>391571</v>
      </c>
      <c r="D12" s="17">
        <f t="shared" si="4"/>
        <v>352166</v>
      </c>
      <c r="E12" s="17">
        <f t="shared" si="4"/>
        <v>258943</v>
      </c>
      <c r="F12" s="17">
        <f t="shared" si="4"/>
        <v>270858</v>
      </c>
      <c r="G12" s="17">
        <f t="shared" si="4"/>
        <v>387409</v>
      </c>
      <c r="H12" s="17">
        <f t="shared" si="4"/>
        <v>591551</v>
      </c>
      <c r="I12" s="17">
        <f t="shared" si="4"/>
        <v>285985</v>
      </c>
      <c r="J12" s="11">
        <f t="shared" si="2"/>
        <v>2854201</v>
      </c>
    </row>
    <row r="13" spans="1:10" ht="17.25" customHeight="1">
      <c r="A13" s="14" t="s">
        <v>22</v>
      </c>
      <c r="B13" s="13">
        <v>126998</v>
      </c>
      <c r="C13" s="13">
        <v>170337</v>
      </c>
      <c r="D13" s="13">
        <v>158941</v>
      </c>
      <c r="E13" s="13">
        <v>119497</v>
      </c>
      <c r="F13" s="13">
        <v>119819</v>
      </c>
      <c r="G13" s="13">
        <v>170390</v>
      </c>
      <c r="H13" s="13">
        <v>254892</v>
      </c>
      <c r="I13" s="13">
        <v>116130</v>
      </c>
      <c r="J13" s="11">
        <f t="shared" si="2"/>
        <v>1237004</v>
      </c>
    </row>
    <row r="14" spans="1:10" ht="17.25" customHeight="1">
      <c r="A14" s="14" t="s">
        <v>23</v>
      </c>
      <c r="B14" s="13">
        <v>140724</v>
      </c>
      <c r="C14" s="13">
        <v>155555</v>
      </c>
      <c r="D14" s="13">
        <v>139023</v>
      </c>
      <c r="E14" s="13">
        <v>98904</v>
      </c>
      <c r="F14" s="13">
        <v>111989</v>
      </c>
      <c r="G14" s="13">
        <v>161826</v>
      </c>
      <c r="H14" s="13">
        <v>265567</v>
      </c>
      <c r="I14" s="13">
        <v>125131</v>
      </c>
      <c r="J14" s="11">
        <f t="shared" si="2"/>
        <v>1198719</v>
      </c>
    </row>
    <row r="15" spans="1:10" ht="17.25" customHeight="1">
      <c r="A15" s="14" t="s">
        <v>24</v>
      </c>
      <c r="B15" s="13">
        <v>47996</v>
      </c>
      <c r="C15" s="13">
        <v>65679</v>
      </c>
      <c r="D15" s="13">
        <v>54202</v>
      </c>
      <c r="E15" s="13">
        <v>40542</v>
      </c>
      <c r="F15" s="13">
        <v>39050</v>
      </c>
      <c r="G15" s="13">
        <v>55193</v>
      </c>
      <c r="H15" s="13">
        <v>71092</v>
      </c>
      <c r="I15" s="13">
        <v>44724</v>
      </c>
      <c r="J15" s="11">
        <f t="shared" si="2"/>
        <v>418478</v>
      </c>
    </row>
    <row r="16" spans="1:10" ht="17.25" customHeight="1">
      <c r="A16" s="16" t="s">
        <v>25</v>
      </c>
      <c r="B16" s="11">
        <f>+B17+B18+B19</f>
        <v>205839</v>
      </c>
      <c r="C16" s="11">
        <f t="shared" ref="C16:I16" si="5">+C17+C18+C19</f>
        <v>225915</v>
      </c>
      <c r="D16" s="11">
        <f t="shared" si="5"/>
        <v>211334</v>
      </c>
      <c r="E16" s="11">
        <f t="shared" si="5"/>
        <v>171388</v>
      </c>
      <c r="F16" s="11">
        <f t="shared" si="5"/>
        <v>168608</v>
      </c>
      <c r="G16" s="11">
        <f t="shared" si="5"/>
        <v>285468</v>
      </c>
      <c r="H16" s="11">
        <f t="shared" si="5"/>
        <v>490148</v>
      </c>
      <c r="I16" s="11">
        <f t="shared" si="5"/>
        <v>172404</v>
      </c>
      <c r="J16" s="11">
        <f t="shared" si="2"/>
        <v>1931104</v>
      </c>
    </row>
    <row r="17" spans="1:10" ht="17.25" customHeight="1">
      <c r="A17" s="12" t="s">
        <v>26</v>
      </c>
      <c r="B17" s="13">
        <v>95517</v>
      </c>
      <c r="C17" s="13">
        <v>117717</v>
      </c>
      <c r="D17" s="13">
        <v>112715</v>
      </c>
      <c r="E17" s="13">
        <v>90349</v>
      </c>
      <c r="F17" s="13">
        <v>87161</v>
      </c>
      <c r="G17" s="13">
        <v>145690</v>
      </c>
      <c r="H17" s="13">
        <v>239363</v>
      </c>
      <c r="I17" s="13">
        <v>88314</v>
      </c>
      <c r="J17" s="11">
        <f t="shared" si="2"/>
        <v>976826</v>
      </c>
    </row>
    <row r="18" spans="1:10" ht="17.25" customHeight="1">
      <c r="A18" s="12" t="s">
        <v>27</v>
      </c>
      <c r="B18" s="13">
        <v>84232</v>
      </c>
      <c r="C18" s="13">
        <v>78868</v>
      </c>
      <c r="D18" s="13">
        <v>72828</v>
      </c>
      <c r="E18" s="13">
        <v>59206</v>
      </c>
      <c r="F18" s="13">
        <v>62756</v>
      </c>
      <c r="G18" s="13">
        <v>107649</v>
      </c>
      <c r="H18" s="13">
        <v>201453</v>
      </c>
      <c r="I18" s="13">
        <v>64125</v>
      </c>
      <c r="J18" s="11">
        <f t="shared" si="2"/>
        <v>731117</v>
      </c>
    </row>
    <row r="19" spans="1:10" ht="17.25" customHeight="1">
      <c r="A19" s="12" t="s">
        <v>28</v>
      </c>
      <c r="B19" s="13">
        <v>26090</v>
      </c>
      <c r="C19" s="13">
        <v>29330</v>
      </c>
      <c r="D19" s="13">
        <v>25791</v>
      </c>
      <c r="E19" s="13">
        <v>21833</v>
      </c>
      <c r="F19" s="13">
        <v>18691</v>
      </c>
      <c r="G19" s="13">
        <v>32129</v>
      </c>
      <c r="H19" s="13">
        <v>49332</v>
      </c>
      <c r="I19" s="13">
        <v>19965</v>
      </c>
      <c r="J19" s="11">
        <f t="shared" si="2"/>
        <v>223161</v>
      </c>
    </row>
    <row r="20" spans="1:10" ht="17.25" customHeight="1">
      <c r="A20" s="16" t="s">
        <v>29</v>
      </c>
      <c r="B20" s="13">
        <v>39954</v>
      </c>
      <c r="C20" s="13">
        <v>61701</v>
      </c>
      <c r="D20" s="13">
        <v>69392</v>
      </c>
      <c r="E20" s="13">
        <v>55855</v>
      </c>
      <c r="F20" s="13">
        <v>45674</v>
      </c>
      <c r="G20" s="13">
        <v>59426</v>
      </c>
      <c r="H20" s="13">
        <v>63489</v>
      </c>
      <c r="I20" s="13">
        <v>32037</v>
      </c>
      <c r="J20" s="11">
        <f t="shared" si="2"/>
        <v>427528</v>
      </c>
    </row>
    <row r="21" spans="1:10" ht="17.25" customHeight="1">
      <c r="A21" s="12" t="s">
        <v>30</v>
      </c>
      <c r="B21" s="13">
        <f>ROUND(B$20*0.57,0)</f>
        <v>22774</v>
      </c>
      <c r="C21" s="13">
        <f>ROUND(C$20*0.57,0)</f>
        <v>35170</v>
      </c>
      <c r="D21" s="13">
        <f t="shared" ref="D21:I21" si="6">ROUND(D$20*0.57,0)</f>
        <v>39553</v>
      </c>
      <c r="E21" s="13">
        <f t="shared" si="6"/>
        <v>31837</v>
      </c>
      <c r="F21" s="13">
        <f t="shared" si="6"/>
        <v>26034</v>
      </c>
      <c r="G21" s="13">
        <f t="shared" si="6"/>
        <v>33873</v>
      </c>
      <c r="H21" s="13">
        <f t="shared" si="6"/>
        <v>36189</v>
      </c>
      <c r="I21" s="13">
        <f t="shared" si="6"/>
        <v>18261</v>
      </c>
      <c r="J21" s="11">
        <f t="shared" si="2"/>
        <v>243691</v>
      </c>
    </row>
    <row r="22" spans="1:10" ht="17.25" customHeight="1">
      <c r="A22" s="12" t="s">
        <v>31</v>
      </c>
      <c r="B22" s="13">
        <f>ROUND(B$20*0.43,0)</f>
        <v>17180</v>
      </c>
      <c r="C22" s="13">
        <f t="shared" ref="C22:I22" si="7">ROUND(C$20*0.43,0)</f>
        <v>26531</v>
      </c>
      <c r="D22" s="13">
        <f t="shared" si="7"/>
        <v>29839</v>
      </c>
      <c r="E22" s="13">
        <f t="shared" si="7"/>
        <v>24018</v>
      </c>
      <c r="F22" s="13">
        <f t="shared" si="7"/>
        <v>19640</v>
      </c>
      <c r="G22" s="13">
        <f t="shared" si="7"/>
        <v>25553</v>
      </c>
      <c r="H22" s="13">
        <f t="shared" si="7"/>
        <v>27300</v>
      </c>
      <c r="I22" s="13">
        <f t="shared" si="7"/>
        <v>13776</v>
      </c>
      <c r="J22" s="11">
        <f t="shared" si="2"/>
        <v>183837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8118</v>
      </c>
      <c r="J23" s="11">
        <f t="shared" si="2"/>
        <v>8118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2.688078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3.0627999999999999E-2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7764.05</v>
      </c>
      <c r="J31" s="24">
        <f t="shared" ref="J31:J69" si="9">SUM(B31:I31)</f>
        <v>7764.05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1398334.43</v>
      </c>
      <c r="C43" s="23">
        <f t="shared" ref="C43:J43" si="10">+C44+C52</f>
        <v>1947294.99</v>
      </c>
      <c r="D43" s="23">
        <f t="shared" si="10"/>
        <v>1900641.76</v>
      </c>
      <c r="E43" s="23">
        <f t="shared" si="10"/>
        <v>1434596.28</v>
      </c>
      <c r="F43" s="23">
        <f t="shared" si="10"/>
        <v>1249730.77</v>
      </c>
      <c r="G43" s="23">
        <f t="shared" si="10"/>
        <v>1906385.36</v>
      </c>
      <c r="H43" s="23">
        <f t="shared" si="10"/>
        <v>2522604.5</v>
      </c>
      <c r="I43" s="23">
        <f t="shared" si="10"/>
        <v>1279306.27</v>
      </c>
      <c r="J43" s="23">
        <f t="shared" si="10"/>
        <v>13638894.360000001</v>
      </c>
    </row>
    <row r="44" spans="1:10" ht="17.25" customHeight="1">
      <c r="A44" s="16" t="s">
        <v>52</v>
      </c>
      <c r="B44" s="24">
        <f>SUM(B45:B51)</f>
        <v>1383323.28</v>
      </c>
      <c r="C44" s="24">
        <f t="shared" ref="C44:J44" si="11">SUM(C45:C51)</f>
        <v>1926728.05</v>
      </c>
      <c r="D44" s="24">
        <f t="shared" si="11"/>
        <v>1880256.68</v>
      </c>
      <c r="E44" s="24">
        <f t="shared" si="11"/>
        <v>1415630.59</v>
      </c>
      <c r="F44" s="24">
        <f t="shared" si="11"/>
        <v>1230457.75</v>
      </c>
      <c r="G44" s="24">
        <f t="shared" si="11"/>
        <v>1888374.58</v>
      </c>
      <c r="H44" s="24">
        <f t="shared" si="11"/>
        <v>2497249.54</v>
      </c>
      <c r="I44" s="24">
        <f t="shared" si="11"/>
        <v>1264132.3</v>
      </c>
      <c r="J44" s="24">
        <f t="shared" si="11"/>
        <v>13486152.770000001</v>
      </c>
    </row>
    <row r="45" spans="1:10" ht="17.25" customHeight="1">
      <c r="A45" s="38" t="s">
        <v>53</v>
      </c>
      <c r="B45" s="24">
        <f t="shared" ref="B45:I45" si="12">ROUND(B26*B7,2)</f>
        <v>1383323.28</v>
      </c>
      <c r="C45" s="24">
        <f t="shared" si="12"/>
        <v>1922455.04</v>
      </c>
      <c r="D45" s="24">
        <f t="shared" si="12"/>
        <v>1880256.68</v>
      </c>
      <c r="E45" s="24">
        <f t="shared" si="12"/>
        <v>1410849.81</v>
      </c>
      <c r="F45" s="24">
        <f t="shared" si="12"/>
        <v>1230457.75</v>
      </c>
      <c r="G45" s="24">
        <f t="shared" si="12"/>
        <v>1888374.58</v>
      </c>
      <c r="H45" s="24">
        <f t="shared" si="12"/>
        <v>2497249.54</v>
      </c>
      <c r="I45" s="24">
        <f t="shared" si="12"/>
        <v>1256368.25</v>
      </c>
      <c r="J45" s="24">
        <f t="shared" si="9"/>
        <v>13469334.93</v>
      </c>
    </row>
    <row r="46" spans="1:10" ht="17.25" customHeight="1">
      <c r="A46" s="38" t="s">
        <v>54</v>
      </c>
      <c r="B46" s="20">
        <v>0</v>
      </c>
      <c r="C46" s="24">
        <f>ROUND(C27*C7,2)</f>
        <v>4273.01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4273.01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20">
        <v>16129.72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16129.72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-11348.94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-11348.94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7764.05</v>
      </c>
      <c r="J49" s="24">
        <f>SUM(B49:I49)</f>
        <v>7764.05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 t="shared" ref="B56:I56" si="13">+B57+B64+B83+B84</f>
        <v>-242589.82</v>
      </c>
      <c r="C56" s="39">
        <f t="shared" si="13"/>
        <v>-222868.56</v>
      </c>
      <c r="D56" s="39">
        <f t="shared" si="13"/>
        <v>-212069.72999999998</v>
      </c>
      <c r="E56" s="39">
        <f t="shared" si="13"/>
        <v>880084.62</v>
      </c>
      <c r="F56" s="39">
        <f t="shared" si="13"/>
        <v>-235046.92</v>
      </c>
      <c r="G56" s="39">
        <f t="shared" si="13"/>
        <v>-269163.7</v>
      </c>
      <c r="H56" s="39">
        <f t="shared" si="13"/>
        <v>-269935.71000000002</v>
      </c>
      <c r="I56" s="39">
        <f t="shared" si="13"/>
        <v>-184508.26</v>
      </c>
      <c r="J56" s="39">
        <f t="shared" si="9"/>
        <v>-756098.08000000007</v>
      </c>
    </row>
    <row r="57" spans="1:10" ht="18.75" customHeight="1">
      <c r="A57" s="16" t="s">
        <v>104</v>
      </c>
      <c r="B57" s="39">
        <f t="shared" ref="B57:I57" si="14">B58+B59+B60+B61+B62+B63</f>
        <v>-229170.83000000002</v>
      </c>
      <c r="C57" s="39">
        <f t="shared" si="14"/>
        <v>-203169.29</v>
      </c>
      <c r="D57" s="39">
        <f t="shared" si="14"/>
        <v>-192555.8</v>
      </c>
      <c r="E57" s="39">
        <f t="shared" si="14"/>
        <v>-121341</v>
      </c>
      <c r="F57" s="39">
        <f t="shared" si="14"/>
        <v>-220615</v>
      </c>
      <c r="G57" s="39">
        <f t="shared" si="14"/>
        <v>-251036.68</v>
      </c>
      <c r="H57" s="39">
        <f t="shared" si="14"/>
        <v>-242862.06</v>
      </c>
      <c r="I57" s="39">
        <f t="shared" si="14"/>
        <v>-171266.75</v>
      </c>
      <c r="J57" s="39">
        <f t="shared" si="9"/>
        <v>-1632017.41</v>
      </c>
    </row>
    <row r="58" spans="1:10" ht="18.75" customHeight="1">
      <c r="A58" s="12" t="s">
        <v>105</v>
      </c>
      <c r="B58" s="39">
        <f>-ROUND(B9*$D$3,2)</f>
        <v>-142923</v>
      </c>
      <c r="C58" s="39">
        <f t="shared" ref="C58:I58" si="15">-ROUND(C9*$D$3,2)</f>
        <v>-194046</v>
      </c>
      <c r="D58" s="39">
        <f t="shared" si="15"/>
        <v>-169434</v>
      </c>
      <c r="E58" s="39">
        <f t="shared" si="15"/>
        <v>-121341</v>
      </c>
      <c r="F58" s="39">
        <f t="shared" si="15"/>
        <v>-123642</v>
      </c>
      <c r="G58" s="39">
        <f t="shared" si="15"/>
        <v>-156108</v>
      </c>
      <c r="H58" s="39">
        <f t="shared" si="15"/>
        <v>-181716</v>
      </c>
      <c r="I58" s="39">
        <f t="shared" si="15"/>
        <v>-169314</v>
      </c>
      <c r="J58" s="39">
        <f t="shared" si="9"/>
        <v>-1258524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56">
        <v>-2814</v>
      </c>
      <c r="C60" s="56">
        <v>-1779</v>
      </c>
      <c r="D60" s="56">
        <v>-1251</v>
      </c>
      <c r="E60" s="20">
        <v>0</v>
      </c>
      <c r="F60" s="56">
        <v>-2016</v>
      </c>
      <c r="G60" s="56">
        <v>-1098</v>
      </c>
      <c r="H60" s="56">
        <v>-510</v>
      </c>
      <c r="I60" s="56">
        <v>-348</v>
      </c>
      <c r="J60" s="39">
        <f t="shared" si="9"/>
        <v>-9816</v>
      </c>
    </row>
    <row r="61" spans="1:10" ht="18.75" customHeight="1">
      <c r="A61" s="12" t="s">
        <v>64</v>
      </c>
      <c r="B61" s="56">
        <v>-2310</v>
      </c>
      <c r="C61" s="56">
        <v>-972</v>
      </c>
      <c r="D61" s="56">
        <v>-1107</v>
      </c>
      <c r="E61" s="20">
        <v>0</v>
      </c>
      <c r="F61" s="56">
        <v>-1764</v>
      </c>
      <c r="G61" s="56">
        <v>-489</v>
      </c>
      <c r="H61" s="56">
        <v>-303</v>
      </c>
      <c r="I61" s="56">
        <v>-363</v>
      </c>
      <c r="J61" s="39">
        <f t="shared" si="9"/>
        <v>-7308</v>
      </c>
    </row>
    <row r="62" spans="1:10" ht="18.75" customHeight="1">
      <c r="A62" s="12" t="s">
        <v>65</v>
      </c>
      <c r="B62" s="56">
        <v>-81123.83</v>
      </c>
      <c r="C62" s="56">
        <v>-6288.29</v>
      </c>
      <c r="D62" s="56">
        <v>-20763.8</v>
      </c>
      <c r="E62" s="20">
        <v>0</v>
      </c>
      <c r="F62" s="56">
        <v>-93025</v>
      </c>
      <c r="G62" s="56">
        <v>-93341.68</v>
      </c>
      <c r="H62" s="56">
        <v>-60333.06</v>
      </c>
      <c r="I62" s="56">
        <v>-1241.75</v>
      </c>
      <c r="J62" s="39">
        <f>SUM(B62:I62)</f>
        <v>-356117.41</v>
      </c>
    </row>
    <row r="63" spans="1:10" ht="18.75" customHeight="1">
      <c r="A63" s="12" t="s">
        <v>66</v>
      </c>
      <c r="B63" s="20">
        <v>0</v>
      </c>
      <c r="C63" s="56">
        <v>-84</v>
      </c>
      <c r="D63" s="20">
        <v>0</v>
      </c>
      <c r="E63" s="20">
        <v>0</v>
      </c>
      <c r="F63" s="56">
        <v>-168</v>
      </c>
      <c r="G63" s="20">
        <v>0</v>
      </c>
      <c r="H63" s="20">
        <v>0</v>
      </c>
      <c r="I63" s="20">
        <v>0</v>
      </c>
      <c r="J63" s="39">
        <f t="shared" si="9"/>
        <v>-252</v>
      </c>
    </row>
    <row r="64" spans="1:10" ht="18.75" customHeight="1">
      <c r="A64" s="12" t="s">
        <v>109</v>
      </c>
      <c r="B64" s="56">
        <f>SUM(B65:B82)</f>
        <v>-13418.99</v>
      </c>
      <c r="C64" s="56">
        <f t="shared" ref="C64:I64" si="16">SUM(C65:C82)</f>
        <v>-19699.27</v>
      </c>
      <c r="D64" s="56">
        <f t="shared" si="16"/>
        <v>-19513.93</v>
      </c>
      <c r="E64" s="56">
        <f t="shared" si="16"/>
        <v>1001425.62</v>
      </c>
      <c r="F64" s="56">
        <f t="shared" si="16"/>
        <v>-14431.92</v>
      </c>
      <c r="G64" s="56">
        <f t="shared" si="16"/>
        <v>-18127.02</v>
      </c>
      <c r="H64" s="56">
        <f t="shared" si="16"/>
        <v>-27073.65</v>
      </c>
      <c r="I64" s="56">
        <f t="shared" si="16"/>
        <v>-13241.51</v>
      </c>
      <c r="J64" s="39">
        <f t="shared" si="9"/>
        <v>875919.32999999984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-2032.85</v>
      </c>
      <c r="F65" s="39">
        <v>-1518.02</v>
      </c>
      <c r="G65" s="20">
        <v>0</v>
      </c>
      <c r="H65" s="20">
        <v>0</v>
      </c>
      <c r="I65" s="20">
        <v>0</v>
      </c>
      <c r="J65" s="39">
        <f t="shared" si="9"/>
        <v>-3550.87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9">
        <v>-40000</v>
      </c>
      <c r="F68" s="20">
        <v>0</v>
      </c>
      <c r="G68" s="20">
        <v>0</v>
      </c>
      <c r="H68" s="20">
        <v>0</v>
      </c>
      <c r="I68" s="20">
        <v>0</v>
      </c>
      <c r="J68" s="57">
        <f t="shared" si="9"/>
        <v>-40000</v>
      </c>
    </row>
    <row r="69" spans="1:10" ht="18.75" customHeight="1">
      <c r="A69" s="38" t="s">
        <v>71</v>
      </c>
      <c r="B69" s="39">
        <v>-13418.99</v>
      </c>
      <c r="C69" s="39">
        <v>-19480.05</v>
      </c>
      <c r="D69" s="39">
        <v>-18415.27</v>
      </c>
      <c r="E69" s="39">
        <v>-14251.7</v>
      </c>
      <c r="F69" s="39">
        <v>-12913.9</v>
      </c>
      <c r="G69" s="39">
        <v>-17746.37</v>
      </c>
      <c r="H69" s="39">
        <v>-27042.74</v>
      </c>
      <c r="I69" s="39">
        <v>-13241.51</v>
      </c>
      <c r="J69" s="57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9">
        <v>1060000</v>
      </c>
      <c r="F77" s="20">
        <v>0</v>
      </c>
      <c r="G77" s="20">
        <v>0</v>
      </c>
      <c r="H77" s="20">
        <v>0</v>
      </c>
      <c r="I77" s="20">
        <v>0</v>
      </c>
      <c r="J77" s="57">
        <f>SUM(B77:I77)</f>
        <v>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112</v>
      </c>
      <c r="B81" s="20">
        <v>0</v>
      </c>
      <c r="C81" s="20">
        <v>0</v>
      </c>
      <c r="D81" s="20">
        <v>0</v>
      </c>
      <c r="E81" s="39">
        <v>-500</v>
      </c>
      <c r="F81" s="20">
        <v>0</v>
      </c>
      <c r="G81" s="20">
        <v>0</v>
      </c>
      <c r="H81" s="20">
        <v>0</v>
      </c>
      <c r="I81" s="20">
        <v>0</v>
      </c>
      <c r="J81" s="57">
        <f>SUM(B81:I81)</f>
        <v>-500</v>
      </c>
    </row>
    <row r="82" spans="1:10" ht="18.75" customHeight="1">
      <c r="A82" s="12" t="s">
        <v>113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25"/>
      <c r="B85" s="21"/>
      <c r="C85" s="21"/>
      <c r="D85" s="21"/>
      <c r="E85" s="21"/>
      <c r="F85" s="21"/>
      <c r="G85" s="21"/>
      <c r="H85" s="21"/>
      <c r="I85" s="21"/>
      <c r="J85" s="21">
        <f>SUM(B85:I85)</f>
        <v>0</v>
      </c>
    </row>
    <row r="86" spans="1:10" ht="18.75" customHeight="1">
      <c r="A86" s="2" t="s">
        <v>115</v>
      </c>
      <c r="B86" s="26">
        <f t="shared" ref="B86:I86" si="17">+B87+B88</f>
        <v>1155744.6099999999</v>
      </c>
      <c r="C86" s="26">
        <f t="shared" si="17"/>
        <v>1724426.43</v>
      </c>
      <c r="D86" s="26">
        <f t="shared" si="17"/>
        <v>1688572.03</v>
      </c>
      <c r="E86" s="26">
        <f t="shared" si="17"/>
        <v>2314680.9</v>
      </c>
      <c r="F86" s="26">
        <f t="shared" si="17"/>
        <v>1014683.85</v>
      </c>
      <c r="G86" s="26">
        <f t="shared" si="17"/>
        <v>1637221.6600000001</v>
      </c>
      <c r="H86" s="26">
        <f t="shared" si="17"/>
        <v>2252668.79</v>
      </c>
      <c r="I86" s="26">
        <f t="shared" si="17"/>
        <v>1094798.01</v>
      </c>
      <c r="J86" s="57">
        <f t="shared" ref="J86:J88" si="18">SUM(B86:I86)</f>
        <v>12882796.279999999</v>
      </c>
    </row>
    <row r="87" spans="1:10" ht="18.75" customHeight="1">
      <c r="A87" s="16" t="s">
        <v>116</v>
      </c>
      <c r="B87" s="26">
        <f>+B44+B57+B64+B83</f>
        <v>1140733.46</v>
      </c>
      <c r="C87" s="26">
        <f t="shared" ref="C87:I87" si="19">+C44+C57+C64+C83</f>
        <v>1703859.49</v>
      </c>
      <c r="D87" s="26">
        <f t="shared" si="19"/>
        <v>1668186.95</v>
      </c>
      <c r="E87" s="26">
        <f t="shared" si="19"/>
        <v>2295715.21</v>
      </c>
      <c r="F87" s="26">
        <f t="shared" si="19"/>
        <v>995410.83</v>
      </c>
      <c r="G87" s="26">
        <f t="shared" si="19"/>
        <v>1619210.8800000001</v>
      </c>
      <c r="H87" s="26">
        <f t="shared" si="19"/>
        <v>2227313.83</v>
      </c>
      <c r="I87" s="26">
        <f t="shared" si="19"/>
        <v>1079624.04</v>
      </c>
      <c r="J87" s="57">
        <f t="shared" si="18"/>
        <v>12730054.690000001</v>
      </c>
    </row>
    <row r="88" spans="1:10" ht="18.75" customHeight="1">
      <c r="A88" s="16" t="s">
        <v>117</v>
      </c>
      <c r="B88" s="26">
        <f>IF(+B52+B84&lt;0,0,(B52+B84))</f>
        <v>15011.15</v>
      </c>
      <c r="C88" s="26">
        <f t="shared" ref="C88:I88" si="20">IF(+C52+C84&lt;0,0,(C52+C84))</f>
        <v>20566.939999999999</v>
      </c>
      <c r="D88" s="26">
        <f t="shared" si="20"/>
        <v>20385.080000000002</v>
      </c>
      <c r="E88" s="19">
        <f t="shared" si="20"/>
        <v>18965.689999999999</v>
      </c>
      <c r="F88" s="26">
        <f t="shared" si="20"/>
        <v>19273.02</v>
      </c>
      <c r="G88" s="19">
        <f t="shared" si="20"/>
        <v>18010.78</v>
      </c>
      <c r="H88" s="26">
        <f t="shared" si="20"/>
        <v>25354.959999999999</v>
      </c>
      <c r="I88" s="19">
        <f t="shared" si="20"/>
        <v>15173.97</v>
      </c>
      <c r="J88" s="57">
        <f t="shared" si="18"/>
        <v>152741.59</v>
      </c>
    </row>
    <row r="89" spans="1:10" ht="18.75" customHeight="1">
      <c r="A89" s="12" t="s">
        <v>118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0" ht="18.75" customHeight="1">
      <c r="A90" s="12" t="s">
        <v>119</v>
      </c>
      <c r="B90" s="20">
        <f t="shared" ref="B90:I90" si="21">IF(+B84+B52&gt;0,0,(B84+B52))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ref="J90" si="22">SUM(B90:I90)</f>
        <v>0</v>
      </c>
    </row>
    <row r="91" spans="1:10" ht="18.75" customHeight="1">
      <c r="A91" s="2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8.75" customHeight="1">
      <c r="A92" s="41"/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/>
    </row>
    <row r="93" spans="1:10" ht="18.75" customHeight="1">
      <c r="A93" s="8"/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/>
    </row>
    <row r="94" spans="1:10" ht="18.75" customHeight="1">
      <c r="A94" s="27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7">
        <f>SUM(J95:J115)</f>
        <v>12882796.26</v>
      </c>
    </row>
    <row r="95" spans="1:10" ht="18.75" customHeight="1">
      <c r="A95" s="28" t="s">
        <v>83</v>
      </c>
      <c r="B95" s="29">
        <v>141748.32999999999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7">
        <f t="shared" ref="J95:J115" si="23">SUM(B95:I95)</f>
        <v>141748.32999999999</v>
      </c>
    </row>
    <row r="96" spans="1:10" ht="18.75" customHeight="1">
      <c r="A96" s="28" t="s">
        <v>84</v>
      </c>
      <c r="B96" s="29">
        <v>1013996.28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7">
        <f t="shared" si="23"/>
        <v>1013996.28</v>
      </c>
    </row>
    <row r="97" spans="1:10" ht="18.75" customHeight="1">
      <c r="A97" s="28" t="s">
        <v>85</v>
      </c>
      <c r="B97" s="46">
        <v>0</v>
      </c>
      <c r="C97" s="29">
        <f>+C86</f>
        <v>1724426.43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7">
        <f t="shared" si="23"/>
        <v>1724426.43</v>
      </c>
    </row>
    <row r="98" spans="1:10" ht="18.75" customHeight="1">
      <c r="A98" s="28" t="s">
        <v>86</v>
      </c>
      <c r="B98" s="46">
        <v>0</v>
      </c>
      <c r="C98" s="46">
        <v>0</v>
      </c>
      <c r="D98" s="29">
        <f>+D86</f>
        <v>1688572.03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7">
        <f t="shared" si="23"/>
        <v>1688572.03</v>
      </c>
    </row>
    <row r="99" spans="1:10" ht="18.75" customHeight="1">
      <c r="A99" s="28" t="s">
        <v>87</v>
      </c>
      <c r="B99" s="46">
        <v>0</v>
      </c>
      <c r="C99" s="46">
        <v>0</v>
      </c>
      <c r="D99" s="46">
        <v>0</v>
      </c>
      <c r="E99" s="29">
        <v>793858.32</v>
      </c>
      <c r="F99" s="46">
        <v>0</v>
      </c>
      <c r="G99" s="46">
        <v>0</v>
      </c>
      <c r="H99" s="46">
        <v>0</v>
      </c>
      <c r="I99" s="46">
        <v>0</v>
      </c>
      <c r="J99" s="47">
        <f t="shared" si="23"/>
        <v>793858.32</v>
      </c>
    </row>
    <row r="100" spans="1:10" ht="18.75" customHeight="1">
      <c r="A100" s="28" t="s">
        <v>88</v>
      </c>
      <c r="B100" s="46">
        <v>0</v>
      </c>
      <c r="C100" s="46">
        <v>0</v>
      </c>
      <c r="D100" s="46">
        <v>0</v>
      </c>
      <c r="E100" s="29">
        <v>237357.11</v>
      </c>
      <c r="F100" s="46">
        <v>0</v>
      </c>
      <c r="G100" s="46">
        <v>0</v>
      </c>
      <c r="H100" s="46">
        <v>0</v>
      </c>
      <c r="I100" s="46">
        <v>0</v>
      </c>
      <c r="J100" s="47">
        <f t="shared" si="23"/>
        <v>237357.11</v>
      </c>
    </row>
    <row r="101" spans="1:10" ht="18.75" customHeight="1">
      <c r="A101" s="28" t="s">
        <v>89</v>
      </c>
      <c r="B101" s="46">
        <v>0</v>
      </c>
      <c r="C101" s="46">
        <v>0</v>
      </c>
      <c r="D101" s="46">
        <v>0</v>
      </c>
      <c r="E101" s="29">
        <v>1274971.31</v>
      </c>
      <c r="F101" s="46">
        <v>0</v>
      </c>
      <c r="G101" s="46">
        <v>0</v>
      </c>
      <c r="H101" s="46">
        <v>0</v>
      </c>
      <c r="I101" s="46">
        <v>0</v>
      </c>
      <c r="J101" s="47">
        <f t="shared" si="23"/>
        <v>1274971.31</v>
      </c>
    </row>
    <row r="102" spans="1:10" ht="18.75" customHeight="1">
      <c r="A102" s="28" t="s">
        <v>90</v>
      </c>
      <c r="B102" s="46">
        <v>0</v>
      </c>
      <c r="C102" s="46">
        <v>0</v>
      </c>
      <c r="D102" s="46">
        <v>0</v>
      </c>
      <c r="E102" s="29">
        <v>8494.15</v>
      </c>
      <c r="F102" s="46">
        <v>0</v>
      </c>
      <c r="G102" s="46">
        <v>0</v>
      </c>
      <c r="H102" s="46">
        <v>0</v>
      </c>
      <c r="I102" s="46">
        <v>0</v>
      </c>
      <c r="J102" s="47">
        <f t="shared" si="23"/>
        <v>8494.15</v>
      </c>
    </row>
    <row r="103" spans="1:10" ht="18.75" customHeight="1">
      <c r="A103" s="28" t="s">
        <v>91</v>
      </c>
      <c r="B103" s="46">
        <v>0</v>
      </c>
      <c r="C103" s="46">
        <v>0</v>
      </c>
      <c r="D103" s="46">
        <v>0</v>
      </c>
      <c r="E103" s="46">
        <v>0</v>
      </c>
      <c r="F103" s="29">
        <f>+F86</f>
        <v>1014683.85</v>
      </c>
      <c r="G103" s="46">
        <v>0</v>
      </c>
      <c r="H103" s="46">
        <v>0</v>
      </c>
      <c r="I103" s="46">
        <v>0</v>
      </c>
      <c r="J103" s="47">
        <f t="shared" si="23"/>
        <v>1014683.85</v>
      </c>
    </row>
    <row r="104" spans="1:10" ht="18.75" customHeight="1">
      <c r="A104" s="28" t="s">
        <v>92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29">
        <v>203978.01</v>
      </c>
      <c r="H104" s="46">
        <v>0</v>
      </c>
      <c r="I104" s="46">
        <v>0</v>
      </c>
      <c r="J104" s="47">
        <f t="shared" si="23"/>
        <v>203978.01</v>
      </c>
    </row>
    <row r="105" spans="1:10" ht="18.75" customHeight="1">
      <c r="A105" s="28" t="s">
        <v>93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29">
        <v>284237.89</v>
      </c>
      <c r="H105" s="46">
        <v>0</v>
      </c>
      <c r="I105" s="46">
        <v>0</v>
      </c>
      <c r="J105" s="47">
        <f t="shared" si="23"/>
        <v>284237.89</v>
      </c>
    </row>
    <row r="106" spans="1:10" ht="18.75" customHeight="1">
      <c r="A106" s="28" t="s">
        <v>94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29">
        <v>426701.4</v>
      </c>
      <c r="H106" s="46">
        <v>0</v>
      </c>
      <c r="I106" s="46">
        <v>0</v>
      </c>
      <c r="J106" s="47">
        <f t="shared" si="23"/>
        <v>426701.4</v>
      </c>
    </row>
    <row r="107" spans="1:10" ht="18.75" customHeight="1">
      <c r="A107" s="28" t="s">
        <v>95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29">
        <v>722304.36</v>
      </c>
      <c r="H107" s="46">
        <v>0</v>
      </c>
      <c r="I107" s="46">
        <v>0</v>
      </c>
      <c r="J107" s="47">
        <f t="shared" si="23"/>
        <v>722304.36</v>
      </c>
    </row>
    <row r="108" spans="1:10" ht="18.75" customHeight="1">
      <c r="A108" s="28" t="s">
        <v>96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29">
        <v>667486.68000000005</v>
      </c>
      <c r="I108" s="46">
        <v>0</v>
      </c>
      <c r="J108" s="47">
        <f t="shared" si="23"/>
        <v>667486.68000000005</v>
      </c>
    </row>
    <row r="109" spans="1:10" ht="18.75" customHeight="1">
      <c r="A109" s="28" t="s">
        <v>97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29">
        <v>52445.46</v>
      </c>
      <c r="I109" s="46">
        <v>0</v>
      </c>
      <c r="J109" s="47">
        <f t="shared" si="23"/>
        <v>52445.46</v>
      </c>
    </row>
    <row r="110" spans="1:10" ht="18.75" customHeight="1">
      <c r="A110" s="28" t="s">
        <v>98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29">
        <v>360334.52</v>
      </c>
      <c r="I110" s="46">
        <v>0</v>
      </c>
      <c r="J110" s="47">
        <f t="shared" si="23"/>
        <v>360334.52</v>
      </c>
    </row>
    <row r="111" spans="1:10" ht="18.75" customHeight="1">
      <c r="A111" s="28" t="s">
        <v>99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29">
        <v>305519.55</v>
      </c>
      <c r="I111" s="46">
        <v>0</v>
      </c>
      <c r="J111" s="47">
        <f t="shared" si="23"/>
        <v>305519.55</v>
      </c>
    </row>
    <row r="112" spans="1:10" ht="18.75" customHeight="1">
      <c r="A112" s="28" t="s">
        <v>100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29">
        <v>866882.57</v>
      </c>
      <c r="I112" s="46">
        <v>0</v>
      </c>
      <c r="J112" s="47">
        <f t="shared" si="23"/>
        <v>866882.57</v>
      </c>
    </row>
    <row r="113" spans="1:10" ht="18.75" customHeight="1">
      <c r="A113" s="28" t="s">
        <v>101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29">
        <v>81091.070000000007</v>
      </c>
      <c r="J113" s="47">
        <f t="shared" si="23"/>
        <v>81091.070000000007</v>
      </c>
    </row>
    <row r="114" spans="1:10" ht="18.75" customHeight="1">
      <c r="A114" s="28" t="s">
        <v>102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29">
        <v>374808.99</v>
      </c>
      <c r="J114" s="47">
        <f t="shared" si="23"/>
        <v>374808.99</v>
      </c>
    </row>
    <row r="115" spans="1:10" ht="18.75" customHeight="1">
      <c r="A115" s="30" t="s">
        <v>103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9">
        <v>638897.94999999995</v>
      </c>
      <c r="J115" s="50">
        <f t="shared" si="23"/>
        <v>638897.94999999995</v>
      </c>
    </row>
    <row r="116" spans="1:10" ht="18.75" customHeight="1">
      <c r="A116" s="51"/>
      <c r="B116" s="52"/>
      <c r="C116" s="52"/>
      <c r="D116" s="52"/>
      <c r="E116" s="52"/>
      <c r="F116" s="52"/>
      <c r="G116" s="52"/>
      <c r="H116" s="52"/>
      <c r="I116" s="52"/>
      <c r="J116" s="53"/>
    </row>
    <row r="117" spans="1:10" ht="18.75" customHeight="1">
      <c r="A117" s="44"/>
    </row>
    <row r="118" spans="1:10" ht="18.75" customHeight="1">
      <c r="A118" s="45"/>
    </row>
    <row r="119" spans="1:10" ht="18.75" customHeight="1">
      <c r="A119" s="44"/>
    </row>
    <row r="120" spans="1:10" ht="18.75" customHeight="1">
      <c r="A120" s="43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2013-08-02T17:01:52Z</cp:lastPrinted>
  <dcterms:created xsi:type="dcterms:W3CDTF">2012-11-28T17:54:39Z</dcterms:created>
  <dcterms:modified xsi:type="dcterms:W3CDTF">2013-08-16T18:50:11Z</dcterms:modified>
</cp:coreProperties>
</file>